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3"/>
  </bookViews>
  <sheets>
    <sheet name="Cover" sheetId="1" r:id="rId1"/>
    <sheet name="PL" sheetId="2" r:id="rId2"/>
    <sheet name="BS" sheetId="3" r:id="rId3"/>
    <sheet name="Equity" sheetId="4" r:id="rId4"/>
    <sheet name="Cash Flow" sheetId="5" r:id="rId5"/>
    <sheet name="Notes-A" sheetId="6" r:id="rId6"/>
    <sheet name="Notes-B" sheetId="7" r:id="rId7"/>
  </sheets>
  <definedNames>
    <definedName name="_xlnm.Print_Area" localSheetId="2">'BS'!$A$1:$G$58</definedName>
    <definedName name="_xlnm.Print_Area" localSheetId="3">'Equity'!$A$1:$G$58</definedName>
    <definedName name="_xlnm.Print_Area" localSheetId="5">'Notes-A'!$A$1:$E$145</definedName>
    <definedName name="_xlnm.Print_Area" localSheetId="6">'Notes-B'!$A$1:$F$149</definedName>
  </definedNames>
  <calcPr fullCalcOnLoad="1"/>
</workbook>
</file>

<file path=xl/sharedStrings.xml><?xml version="1.0" encoding="utf-8"?>
<sst xmlns="http://schemas.openxmlformats.org/spreadsheetml/2006/main" count="294" uniqueCount="207">
  <si>
    <t>METRONIC GLOBAL BERHAD (632068-V)</t>
  </si>
  <si>
    <t>(Incorporated in Malaysia)</t>
  </si>
  <si>
    <t>CONDENSED CONSOLIDATED INCOME STATEMENT</t>
  </si>
  <si>
    <t>(The figures have not been audited)</t>
  </si>
  <si>
    <t>Revenue</t>
  </si>
  <si>
    <t>Cost of sales</t>
  </si>
  <si>
    <t>Gross profit</t>
  </si>
  <si>
    <t>Other operating income</t>
  </si>
  <si>
    <t>Profit from operations</t>
  </si>
  <si>
    <t>Interest income</t>
  </si>
  <si>
    <t>Profit before taxation</t>
  </si>
  <si>
    <t>Taxation</t>
  </si>
  <si>
    <t>Profit after taxation</t>
  </si>
  <si>
    <t>31.03.2004</t>
  </si>
  <si>
    <t>Operating expenses</t>
  </si>
  <si>
    <t>Earnings per share (sen)</t>
  </si>
  <si>
    <t>CONDENSED CONSOLIDATED BALANCE SHEET</t>
  </si>
  <si>
    <t>Property, plant and equipment</t>
  </si>
  <si>
    <t>Other investment</t>
  </si>
  <si>
    <t>CURRENT ASSETS</t>
  </si>
  <si>
    <t>Inventories</t>
  </si>
  <si>
    <t>Trade receivables</t>
  </si>
  <si>
    <t>Other receivables</t>
  </si>
  <si>
    <t>Fixed deposits</t>
  </si>
  <si>
    <t>Cash &amp; bank balances</t>
  </si>
  <si>
    <t>CURRENT LIABILITIES</t>
  </si>
  <si>
    <t xml:space="preserve">Trade payables </t>
  </si>
  <si>
    <t>Other payables</t>
  </si>
  <si>
    <t xml:space="preserve">Bank borrowings </t>
  </si>
  <si>
    <t>Provision for taxation</t>
  </si>
  <si>
    <t>NET CURRENT ASSETS</t>
  </si>
  <si>
    <t>FINANCED BY:</t>
  </si>
  <si>
    <t>Share capital</t>
  </si>
  <si>
    <t>Retained profits</t>
  </si>
  <si>
    <t>Hire purchase creditors</t>
  </si>
  <si>
    <t>Term Loan</t>
  </si>
  <si>
    <t>CONDENSED CONSOLIDATED STATEMENT OF CHANGES IN EQUITY</t>
  </si>
  <si>
    <t>Share</t>
  </si>
  <si>
    <t>Total</t>
  </si>
  <si>
    <t>RM</t>
  </si>
  <si>
    <t>As at 1 January 2004</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</si>
  <si>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</si>
  <si>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</si>
  <si>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</si>
  <si>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</si>
  <si>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</si>
  <si>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</si>
  <si>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</si>
  <si>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</si>
  <si>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</si>
  <si>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</si>
  <si>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Material events subsequent to the end of the quarter</t>
  </si>
  <si>
    <t>Current year prospects</t>
  </si>
  <si>
    <t>Income tax expense</t>
  </si>
  <si>
    <t>Off Balance Sheet financial instruments</t>
  </si>
  <si>
    <t>Changes in material litigation</t>
  </si>
  <si>
    <t>Earnings per share</t>
  </si>
  <si>
    <t>Performance Review</t>
  </si>
  <si>
    <t>Profit forecast or profit guarantee</t>
  </si>
  <si>
    <t>Net profit (RM)</t>
  </si>
  <si>
    <t>N/A</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</si>
  <si>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</si>
  <si>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</si>
  <si>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</si>
  <si>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</si>
  <si>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</si>
  <si>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</si>
  <si>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</si>
  <si>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</si>
  <si>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</si>
  <si>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Reserve on consolidation</t>
  </si>
  <si>
    <t>Cash and bank balances</t>
  </si>
  <si>
    <t>Material changes in profit before taxation for the current quarter as compared with the preceding</t>
  </si>
  <si>
    <t>quarter</t>
  </si>
  <si>
    <t>Valuations of property, plant &amp; equipment</t>
  </si>
  <si>
    <t>Significant related party transactions</t>
  </si>
  <si>
    <t>Deferred tax assets</t>
  </si>
  <si>
    <t>3 months ended</t>
  </si>
  <si>
    <t>Note</t>
  </si>
  <si>
    <t>Basic</t>
  </si>
  <si>
    <t xml:space="preserve">Diluted </t>
  </si>
  <si>
    <t xml:space="preserve">As at </t>
  </si>
  <si>
    <t>As at</t>
  </si>
  <si>
    <t>31.12.2003</t>
  </si>
  <si>
    <t>Group</t>
  </si>
  <si>
    <t>Company</t>
  </si>
  <si>
    <t>Audited</t>
  </si>
  <si>
    <t>Cash and cash equivalents at end of the period*</t>
  </si>
  <si>
    <t>*Cash and cash equivalents at end of the period comprise the following:-</t>
  </si>
  <si>
    <t>2.</t>
  </si>
  <si>
    <t>1.</t>
  </si>
  <si>
    <t>Auditors' Report on preceding annual financial statements</t>
  </si>
  <si>
    <t>3.</t>
  </si>
  <si>
    <t>4.</t>
  </si>
  <si>
    <t>5.</t>
  </si>
  <si>
    <t>6.</t>
  </si>
  <si>
    <t>7.</t>
  </si>
  <si>
    <t>8.</t>
  </si>
  <si>
    <t>Contract work</t>
  </si>
  <si>
    <t>Maintenance services</t>
  </si>
  <si>
    <t>Sale of equipment</t>
  </si>
  <si>
    <t>9.</t>
  </si>
  <si>
    <t>Revenue by activities</t>
  </si>
  <si>
    <t>10.</t>
  </si>
  <si>
    <t>11.</t>
  </si>
  <si>
    <t>12.</t>
  </si>
  <si>
    <t>13.</t>
  </si>
  <si>
    <t>Approved and contracted for</t>
  </si>
  <si>
    <t xml:space="preserve"> -Investment in unquoted shares, outside Malaysia</t>
  </si>
  <si>
    <t>Capital commitments</t>
  </si>
  <si>
    <t>14</t>
  </si>
  <si>
    <t>15</t>
  </si>
  <si>
    <t>Reserve on Consolidation</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</si>
  <si>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</si>
  <si>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</si>
  <si>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</si>
  <si>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</si>
  <si>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</si>
  <si>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</si>
  <si>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</si>
  <si>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</si>
  <si>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</si>
  <si>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</si>
  <si>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</si>
  <si>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</si>
  <si>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</si>
  <si>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</si>
  <si>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</si>
  <si>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</si>
  <si>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Bank overdrafts ( included within short term borrowings in Note 24 )</t>
  </si>
  <si>
    <t>Bankers' acceptances and trust receipts</t>
  </si>
  <si>
    <t>Short term</t>
  </si>
  <si>
    <t>Long term</t>
  </si>
  <si>
    <t>29.</t>
  </si>
  <si>
    <t xml:space="preserve">Earnings per share (sen) </t>
  </si>
  <si>
    <t>METRONIC GLOBAL BERHAD</t>
  </si>
  <si>
    <t>(Company No.:  632068-V)</t>
  </si>
  <si>
    <t>(Incorporated in Malaysia under the Companies Act, 1965)</t>
  </si>
  <si>
    <t>Capital</t>
  </si>
  <si>
    <t>INTERIM FINANCIAL STATEMENTS</t>
  </si>
  <si>
    <t>(Accumulated losses) / Retained profits</t>
  </si>
  <si>
    <t>(Accumulated Loss)/</t>
  </si>
  <si>
    <t>Rental receivable from MCSB</t>
  </si>
  <si>
    <t xml:space="preserve">Rental receivable from Meditechnique </t>
  </si>
  <si>
    <t>Results by activities</t>
  </si>
  <si>
    <t>Others</t>
  </si>
  <si>
    <t>Unallocated expenses</t>
  </si>
  <si>
    <t>Premium</t>
  </si>
  <si>
    <t>31.3.2004</t>
  </si>
  <si>
    <t>Share Premium</t>
  </si>
  <si>
    <t>`</t>
  </si>
  <si>
    <t>31.03.2003</t>
  </si>
  <si>
    <t>Acquisition of subsidiary</t>
  </si>
  <si>
    <t xml:space="preserve">Pursuant to initial public offering </t>
  </si>
  <si>
    <t xml:space="preserve">Accounting fee receivable from Metronic Corporation Sdn Bhd </t>
  </si>
  <si>
    <t>("MCSB"),  a substantial shareholder of the Company</t>
  </si>
  <si>
    <t xml:space="preserve">Accounting fee receivable from Meditechnique Sdn Bhd </t>
  </si>
  <si>
    <t>("Meditechnique"), a company in which a director has interest</t>
  </si>
  <si>
    <t>Purchases from ITG Worldwide (M) Sdn Bhd, a company in which</t>
  </si>
  <si>
    <t>a director has interest</t>
  </si>
  <si>
    <t xml:space="preserve">Provision of software maintenance sales to Metronic Impact Sdn Bhd,  </t>
  </si>
  <si>
    <t>an associated company of MCSB</t>
  </si>
  <si>
    <t xml:space="preserve">Contract fee payable to Integrated Commerce Sdn Bhd, a subsidiary </t>
  </si>
  <si>
    <t>of MCSB</t>
  </si>
  <si>
    <t xml:space="preserve">Sdn Bhd, a common director related company </t>
  </si>
  <si>
    <t>Corporate proposals</t>
  </si>
  <si>
    <t>(a) Status of corporate proposals</t>
  </si>
  <si>
    <t>(b) Status of Utilisation of Proceeds</t>
  </si>
  <si>
    <t xml:space="preserve">Proposed </t>
  </si>
  <si>
    <t>Utilisation</t>
  </si>
  <si>
    <t xml:space="preserve">Amount </t>
  </si>
  <si>
    <t>Utilised</t>
  </si>
  <si>
    <t>Purpose of Proceeds</t>
  </si>
  <si>
    <t>Repayment of bank borrowings</t>
  </si>
  <si>
    <t>Capital expenditure for office expansion</t>
  </si>
  <si>
    <t>R&amp;D expenditure</t>
  </si>
  <si>
    <t>Working capital</t>
  </si>
  <si>
    <t>Estimated listing expenses</t>
  </si>
  <si>
    <t>FOR THE QUARTER ENDED</t>
  </si>
  <si>
    <t>Deferred tax expense</t>
  </si>
  <si>
    <t xml:space="preserve">  (net of listing expenses)</t>
  </si>
  <si>
    <t xml:space="preserve">Contract  and maintenance revenue receivable from MH Projects </t>
  </si>
  <si>
    <t xml:space="preserve">The total Group's borrowings, all of which were secured and were denominated in Ringgit Malaysia as at </t>
  </si>
  <si>
    <t>Authorisation for issue</t>
  </si>
  <si>
    <t>Individual quarter ended</t>
  </si>
  <si>
    <t>Balance</t>
  </si>
  <si>
    <t>18.03.2004</t>
  </si>
  <si>
    <t>Cumulative quarter</t>
  </si>
  <si>
    <t>*The pre-acquisition results are excluded from the consolidated figures.</t>
  </si>
  <si>
    <t>30 SEPTEMBER 2004</t>
  </si>
  <si>
    <t>FOR THE THIRD QUARTER ENDED 30 SEPTEMBER 2004</t>
  </si>
  <si>
    <t>30.09.2004</t>
  </si>
  <si>
    <t>30.09.2003</t>
  </si>
  <si>
    <t xml:space="preserve"> - 30.09.2004</t>
  </si>
  <si>
    <t>AS AT 30 SEPTEMBER 2004</t>
  </si>
  <si>
    <t>30.9.2004</t>
  </si>
  <si>
    <t>As at 30 September 2004</t>
  </si>
  <si>
    <t>FOR THE NINE-MONTH PERIOD ENDED 30 SEPTEMBER 2004</t>
  </si>
  <si>
    <t>9 months ended</t>
  </si>
  <si>
    <t>30.6.2004</t>
  </si>
  <si>
    <t>Net profit for the nine months period</t>
  </si>
  <si>
    <t>Interim dividend paid</t>
  </si>
  <si>
    <t xml:space="preserve"> - 30.09.2004*</t>
  </si>
  <si>
    <t>Significant related party transactions of the Group for the quarter ended 30 September 2004 are as follows:</t>
  </si>
  <si>
    <t>- 30.09.2004*</t>
  </si>
  <si>
    <t>30 September 2004 were as follows:-</t>
  </si>
  <si>
    <t>Issued during the nine months period</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</si>
</sst>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quot;RM&quot;* #,##0.00_-;\-&quot;RM&quot;* #,##0.00_-;_-&quot;RM&quot;*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 #,##0_);_(* \(#,##0\);_(* &quot;-&quot;_);_(@_)"/>
    <numFmt numFmtId="176" formatCode="_(&quot;RM&quot;* #,##0.00_);_(&quot;RM&quot;* \(#,##0.00\);_(&quot;RM&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s>
  <fonts count="10">
    <font>
      <sz val="10"/>
      <name val="Arial"/>
      <family val="0"/>
    </font>
    <font>
      <b/>
      <sz val="10"/>
      <name val="Arial"/>
      <family val="2"/>
    </font>
    <font>
      <sz val="11"/>
      <name val="MS Sans Serif"/>
      <family val="0"/>
    </font>
    <font>
      <sz val="10"/>
      <color indexed="10"/>
      <name val="Arial"/>
      <family val="2"/>
    </font>
    <font>
      <b/>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89">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77" fontId="0" fillId="0" borderId="0" xfId="15" applyFont="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4"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185" fontId="0" fillId="0" borderId="0" xfId="15" applyNumberFormat="1" applyAlignment="1">
      <alignment horizontal="center"/>
    </xf>
    <xf numFmtId="0" fontId="0" fillId="0" borderId="0" xfId="0" applyAlignment="1">
      <alignment horizontal="center"/>
    </xf>
    <xf numFmtId="185" fontId="0" fillId="0" borderId="0" xfId="0" applyNumberFormat="1" applyAlignment="1">
      <alignment/>
    </xf>
    <xf numFmtId="185" fontId="0" fillId="0" borderId="4" xfId="15" applyNumberFormat="1" applyBorder="1" applyAlignment="1">
      <alignment/>
    </xf>
    <xf numFmtId="185" fontId="0" fillId="0" borderId="4" xfId="0"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19"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3" fillId="0" borderId="0" xfId="0" applyFont="1" applyAlignment="1">
      <alignment/>
    </xf>
    <xf numFmtId="0" fontId="0" fillId="0" borderId="0" xfId="0" applyFont="1" applyAlignment="1">
      <alignment horizontal="left"/>
    </xf>
    <xf numFmtId="0" fontId="1" fillId="0" borderId="0" xfId="19"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center"/>
    </xf>
    <xf numFmtId="0" fontId="1" fillId="0" borderId="0" xfId="0" applyFont="1" applyAlignment="1">
      <alignment/>
    </xf>
    <xf numFmtId="0" fontId="1" fillId="0" borderId="0" xfId="19" applyFont="1" applyAlignment="1">
      <alignment/>
      <protection/>
    </xf>
    <xf numFmtId="0" fontId="1" fillId="0" borderId="0" xfId="0" applyFont="1" applyBorder="1" applyAlignment="1">
      <alignment/>
    </xf>
    <xf numFmtId="0" fontId="4" fillId="0" borderId="0" xfId="0" applyFont="1" applyBorder="1" applyAlignment="1">
      <alignment/>
    </xf>
    <xf numFmtId="185" fontId="0" fillId="0" borderId="0" xfId="15" applyNumberFormat="1" applyFont="1" applyAlignment="1">
      <alignment horizontal="left"/>
    </xf>
    <xf numFmtId="185" fontId="0" fillId="0" borderId="4" xfId="15" applyNumberFormat="1" applyFont="1" applyBorder="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185" fontId="0" fillId="0" borderId="4" xfId="0" applyNumberFormat="1" applyFont="1" applyBorder="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Fill="1" applyAlignment="1">
      <alignment/>
    </xf>
    <xf numFmtId="185" fontId="0" fillId="0" borderId="0" xfId="15" applyNumberFormat="1" applyFont="1" applyFill="1" applyAlignment="1">
      <alignment horizontal="center"/>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1" fillId="0" borderId="0" xfId="0" applyFont="1" applyFill="1" applyBorder="1" applyAlignment="1" quotePrefix="1">
      <alignment horizontal="left"/>
    </xf>
    <xf numFmtId="0" fontId="0" fillId="0" borderId="0" xfId="0" applyFont="1" applyFill="1" applyAlignment="1">
      <alignment horizontal="center"/>
    </xf>
    <xf numFmtId="0" fontId="1" fillId="0" borderId="0" xfId="0" applyFont="1" applyBorder="1" applyAlignment="1" quotePrefix="1">
      <alignment/>
    </xf>
    <xf numFmtId="177" fontId="0" fillId="0" borderId="0" xfId="15"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185" fontId="0" fillId="0" borderId="0" xfId="15" applyNumberFormat="1" applyFont="1" applyAlignment="1">
      <alignment horizontal="center"/>
    </xf>
    <xf numFmtId="185" fontId="0" fillId="0" borderId="0" xfId="0" applyNumberFormat="1" applyFont="1" applyBorder="1" applyAlignment="1">
      <alignment/>
    </xf>
    <xf numFmtId="185" fontId="0" fillId="0" borderId="0" xfId="0" applyNumberFormat="1" applyFont="1" applyBorder="1" applyAlignment="1">
      <alignment/>
    </xf>
    <xf numFmtId="185" fontId="0" fillId="0" borderId="1" xfId="0" applyNumberFormat="1" applyFont="1" applyBorder="1" applyAlignment="1">
      <alignment/>
    </xf>
    <xf numFmtId="0" fontId="0" fillId="0" borderId="0" xfId="0" applyFont="1" applyBorder="1" applyAlignment="1">
      <alignment/>
    </xf>
    <xf numFmtId="185" fontId="0" fillId="0" borderId="0" xfId="0" applyNumberFormat="1" applyFont="1" applyAlignment="1">
      <alignment/>
    </xf>
    <xf numFmtId="185" fontId="0" fillId="0" borderId="0" xfId="15" applyNumberFormat="1" applyFont="1" applyAlignment="1" quotePrefix="1">
      <alignment horizontal="left"/>
    </xf>
    <xf numFmtId="185" fontId="0" fillId="0" borderId="4" xfId="15" applyNumberFormat="1" applyFont="1" applyBorder="1" applyAlignment="1" quotePrefix="1">
      <alignment horizontal="left"/>
    </xf>
    <xf numFmtId="0" fontId="1" fillId="0" borderId="1" xfId="0" applyFont="1" applyBorder="1" applyAlignment="1">
      <alignment horizontal="left"/>
    </xf>
    <xf numFmtId="0" fontId="0" fillId="0" borderId="1" xfId="0" applyFont="1" applyBorder="1" applyAlignment="1">
      <alignment horizontal="left"/>
    </xf>
    <xf numFmtId="0" fontId="1" fillId="0" borderId="1" xfId="0" applyFont="1" applyBorder="1" applyAlignment="1">
      <alignment horizontal="center"/>
    </xf>
    <xf numFmtId="185" fontId="0" fillId="0" borderId="1" xfId="15"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Alignment="1">
      <alignment horizontal="left"/>
    </xf>
    <xf numFmtId="185" fontId="0" fillId="0" borderId="0" xfId="15" applyNumberFormat="1" applyFont="1" applyAlignment="1" quotePrefix="1">
      <alignment horizontal="center"/>
    </xf>
    <xf numFmtId="185" fontId="0" fillId="0" borderId="0" xfId="15" applyNumberFormat="1" applyFont="1" applyBorder="1" applyAlignment="1" quotePrefix="1">
      <alignment horizontal="center"/>
    </xf>
    <xf numFmtId="185" fontId="0" fillId="0" borderId="0" xfId="0" applyNumberFormat="1" applyFont="1" applyFill="1" applyBorder="1" applyAlignment="1">
      <alignment/>
    </xf>
    <xf numFmtId="0" fontId="7" fillId="0" borderId="0" xfId="0" applyFont="1" applyAlignment="1">
      <alignment horizontal="center"/>
    </xf>
    <xf numFmtId="15" fontId="7" fillId="0" borderId="0" xfId="0" applyNumberFormat="1" applyFont="1" applyAlignment="1" quotePrefix="1">
      <alignment horizontal="center"/>
    </xf>
    <xf numFmtId="0" fontId="9" fillId="0" borderId="0" xfId="0" applyFont="1" applyAlignment="1">
      <alignment horizontal="center"/>
    </xf>
    <xf numFmtId="0" fontId="8" fillId="0" borderId="0" xfId="0" applyFont="1" applyAlignment="1">
      <alignment horizontal="center"/>
    </xf>
    <xf numFmtId="185" fontId="0" fillId="0" borderId="0" xfId="15" applyNumberFormat="1" applyFont="1" applyAlignment="1">
      <alignment horizontal="center"/>
    </xf>
  </cellXfs>
  <cellStyles count="7">
    <cellStyle name="Normal" xfId="0"/>
    <cellStyle name="Comma" xfId="15"/>
    <cellStyle name="Comma [0]" xfId="16"/>
    <cellStyle name="Currency" xfId="17"/>
    <cellStyle name="Currency [0]" xfId="18"/>
    <cellStyle name="Normal_QuarterlyTempla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9525</xdr:rowOff>
    </xdr:from>
    <xdr:to>
      <xdr:col>7</xdr:col>
      <xdr:colOff>857250</xdr:colOff>
      <xdr:row>55</xdr:row>
      <xdr:rowOff>152400</xdr:rowOff>
    </xdr:to>
    <xdr:sp>
      <xdr:nvSpPr>
        <xdr:cNvPr id="1" name="TextBox 1"/>
        <xdr:cNvSpPr txBox="1">
          <a:spLocks noChangeArrowheads="1"/>
        </xdr:cNvSpPr>
      </xdr:nvSpPr>
      <xdr:spPr>
        <a:xfrm>
          <a:off x="9525" y="8286750"/>
          <a:ext cx="6572250" cy="466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Comparative figures for the preceding corresponding quarter and year are not available as the Company was only incorporated on 22 October 2003.</a:t>
          </a:r>
        </a:p>
      </xdr:txBody>
    </xdr:sp>
    <xdr:clientData/>
  </xdr:twoCellAnchor>
  <xdr:twoCellAnchor>
    <xdr:from>
      <xdr:col>0</xdr:col>
      <xdr:colOff>0</xdr:colOff>
      <xdr:row>56</xdr:row>
      <xdr:rowOff>19050</xdr:rowOff>
    </xdr:from>
    <xdr:to>
      <xdr:col>7</xdr:col>
      <xdr:colOff>828675</xdr:colOff>
      <xdr:row>59</xdr:row>
      <xdr:rowOff>76200</xdr:rowOff>
    </xdr:to>
    <xdr:sp>
      <xdr:nvSpPr>
        <xdr:cNvPr id="2" name="TextBox 2"/>
        <xdr:cNvSpPr txBox="1">
          <a:spLocks noChangeArrowheads="1"/>
        </xdr:cNvSpPr>
      </xdr:nvSpPr>
      <xdr:spPr>
        <a:xfrm>
          <a:off x="0" y="8782050"/>
          <a:ext cx="6553200"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 for the year ended 31 December 2003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7</xdr:col>
      <xdr:colOff>0</xdr:colOff>
      <xdr:row>57</xdr:row>
      <xdr:rowOff>57150</xdr:rowOff>
    </xdr:to>
    <xdr:sp>
      <xdr:nvSpPr>
        <xdr:cNvPr id="1" name="TextBox 1"/>
        <xdr:cNvSpPr txBox="1">
          <a:spLocks noChangeArrowheads="1"/>
        </xdr:cNvSpPr>
      </xdr:nvSpPr>
      <xdr:spPr>
        <a:xfrm>
          <a:off x="0" y="8458200"/>
          <a:ext cx="614362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 for the year ended 31 December 2003 and the accompanying explanatory notes attached to the interim financial statements. The comparative figures as at 31 December 2003 are related to company level only as there was no group which existed on that 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9525</xdr:rowOff>
    </xdr:from>
    <xdr:to>
      <xdr:col>7</xdr:col>
      <xdr:colOff>0</xdr:colOff>
      <xdr:row>56</xdr:row>
      <xdr:rowOff>19050</xdr:rowOff>
    </xdr:to>
    <xdr:sp>
      <xdr:nvSpPr>
        <xdr:cNvPr id="1" name="TextBox 1"/>
        <xdr:cNvSpPr txBox="1">
          <a:spLocks noChangeArrowheads="1"/>
        </xdr:cNvSpPr>
      </xdr:nvSpPr>
      <xdr:spPr>
        <a:xfrm>
          <a:off x="0" y="8610600"/>
          <a:ext cx="644842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statement for the year ended 31 December 2003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4</xdr:col>
      <xdr:colOff>876300</xdr:colOff>
      <xdr:row>55</xdr:row>
      <xdr:rowOff>47625</xdr:rowOff>
    </xdr:to>
    <xdr:sp>
      <xdr:nvSpPr>
        <xdr:cNvPr id="1" name="TextBox 1"/>
        <xdr:cNvSpPr txBox="1">
          <a:spLocks noChangeArrowheads="1"/>
        </xdr:cNvSpPr>
      </xdr:nvSpPr>
      <xdr:spPr>
        <a:xfrm>
          <a:off x="0" y="8620125"/>
          <a:ext cx="42005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Since this is the first quarterly report to Bursa Malaysia Securities Bhd., comparative figures for the preceding corresponding quarter and year are not available.</a:t>
          </a:r>
        </a:p>
      </xdr:txBody>
    </xdr:sp>
    <xdr:clientData/>
  </xdr:twoCellAnchor>
  <xdr:twoCellAnchor>
    <xdr:from>
      <xdr:col>0</xdr:col>
      <xdr:colOff>0</xdr:colOff>
      <xdr:row>56</xdr:row>
      <xdr:rowOff>0</xdr:rowOff>
    </xdr:from>
    <xdr:to>
      <xdr:col>8</xdr:col>
      <xdr:colOff>876300</xdr:colOff>
      <xdr:row>59</xdr:row>
      <xdr:rowOff>9525</xdr:rowOff>
    </xdr:to>
    <xdr:sp>
      <xdr:nvSpPr>
        <xdr:cNvPr id="2" name="TextBox 2"/>
        <xdr:cNvSpPr txBox="1">
          <a:spLocks noChangeArrowheads="1"/>
        </xdr:cNvSpPr>
      </xdr:nvSpPr>
      <xdr:spPr>
        <a:xfrm>
          <a:off x="0" y="9105900"/>
          <a:ext cx="61245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 for the year ended 31 December 2003 and the accompanying explanatory notes attached to the interim financial statements.</a:t>
          </a:r>
        </a:p>
      </xdr:txBody>
    </xdr:sp>
    <xdr:clientData/>
  </xdr:twoCellAnchor>
  <xdr:twoCellAnchor>
    <xdr:from>
      <xdr:col>0</xdr:col>
      <xdr:colOff>9525</xdr:colOff>
      <xdr:row>52</xdr:row>
      <xdr:rowOff>152400</xdr:rowOff>
    </xdr:from>
    <xdr:to>
      <xdr:col>8</xdr:col>
      <xdr:colOff>885825</xdr:colOff>
      <xdr:row>55</xdr:row>
      <xdr:rowOff>57150</xdr:rowOff>
    </xdr:to>
    <xdr:sp>
      <xdr:nvSpPr>
        <xdr:cNvPr id="3" name="TextBox 3"/>
        <xdr:cNvSpPr txBox="1">
          <a:spLocks noChangeArrowheads="1"/>
        </xdr:cNvSpPr>
      </xdr:nvSpPr>
      <xdr:spPr>
        <a:xfrm>
          <a:off x="9525" y="8610600"/>
          <a:ext cx="61245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Comparative figures for the preceding corresponding quarter and year are not available as the Company was only incorporated on 22 October 2003.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4</xdr:col>
      <xdr:colOff>1181100</xdr:colOff>
      <xdr:row>15</xdr:row>
      <xdr:rowOff>57150</xdr:rowOff>
    </xdr:to>
    <xdr:sp>
      <xdr:nvSpPr>
        <xdr:cNvPr id="1" name="TextBox 1"/>
        <xdr:cNvSpPr txBox="1">
          <a:spLocks noChangeArrowheads="1"/>
        </xdr:cNvSpPr>
      </xdr:nvSpPr>
      <xdr:spPr>
        <a:xfrm>
          <a:off x="285750" y="1447800"/>
          <a:ext cx="6076950"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MASB 26: Interim Financial Reporting and Chapter 7 Part VI of the Listing Requirements of Bursa Malaysia Securities Berhad ("Bursa Securities") for the MESDAQ Market. 
The accounting policies and methods of computation adopted for in the interim financial statements are consistent with those adopted for the financial statements for the year ended 31 December 2003.</a:t>
          </a:r>
        </a:p>
      </xdr:txBody>
    </xdr:sp>
    <xdr:clientData/>
  </xdr:twoCellAnchor>
  <xdr:twoCellAnchor>
    <xdr:from>
      <xdr:col>1</xdr:col>
      <xdr:colOff>0</xdr:colOff>
      <xdr:row>18</xdr:row>
      <xdr:rowOff>9525</xdr:rowOff>
    </xdr:from>
    <xdr:to>
      <xdr:col>4</xdr:col>
      <xdr:colOff>1171575</xdr:colOff>
      <xdr:row>20</xdr:row>
      <xdr:rowOff>57150</xdr:rowOff>
    </xdr:to>
    <xdr:sp>
      <xdr:nvSpPr>
        <xdr:cNvPr id="2" name="TextBox 2"/>
        <xdr:cNvSpPr txBox="1">
          <a:spLocks noChangeArrowheads="1"/>
        </xdr:cNvSpPr>
      </xdr:nvSpPr>
      <xdr:spPr>
        <a:xfrm>
          <a:off x="276225" y="2924175"/>
          <a:ext cx="60769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for year ended 31 December 2003 was not subject to any qualification.</a:t>
          </a:r>
        </a:p>
      </xdr:txBody>
    </xdr:sp>
    <xdr:clientData/>
  </xdr:twoCellAnchor>
  <xdr:twoCellAnchor>
    <xdr:from>
      <xdr:col>1</xdr:col>
      <xdr:colOff>0</xdr:colOff>
      <xdr:row>23</xdr:row>
      <xdr:rowOff>9525</xdr:rowOff>
    </xdr:from>
    <xdr:to>
      <xdr:col>4</xdr:col>
      <xdr:colOff>1171575</xdr:colOff>
      <xdr:row>25</xdr:row>
      <xdr:rowOff>57150</xdr:rowOff>
    </xdr:to>
    <xdr:sp>
      <xdr:nvSpPr>
        <xdr:cNvPr id="3" name="TextBox 3"/>
        <xdr:cNvSpPr txBox="1">
          <a:spLocks noChangeArrowheads="1"/>
        </xdr:cNvSpPr>
      </xdr:nvSpPr>
      <xdr:spPr>
        <a:xfrm>
          <a:off x="276225" y="3733800"/>
          <a:ext cx="60769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28</xdr:row>
      <xdr:rowOff>9525</xdr:rowOff>
    </xdr:from>
    <xdr:to>
      <xdr:col>4</xdr:col>
      <xdr:colOff>1171575</xdr:colOff>
      <xdr:row>30</xdr:row>
      <xdr:rowOff>28575</xdr:rowOff>
    </xdr:to>
    <xdr:sp>
      <xdr:nvSpPr>
        <xdr:cNvPr id="4" name="TextBox 4"/>
        <xdr:cNvSpPr txBox="1">
          <a:spLocks noChangeArrowheads="1"/>
        </xdr:cNvSpPr>
      </xdr:nvSpPr>
      <xdr:spPr>
        <a:xfrm>
          <a:off x="276225" y="4543425"/>
          <a:ext cx="60769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0</xdr:colOff>
      <xdr:row>33</xdr:row>
      <xdr:rowOff>9525</xdr:rowOff>
    </xdr:from>
    <xdr:to>
      <xdr:col>4</xdr:col>
      <xdr:colOff>1171575</xdr:colOff>
      <xdr:row>35</xdr:row>
      <xdr:rowOff>0</xdr:rowOff>
    </xdr:to>
    <xdr:sp>
      <xdr:nvSpPr>
        <xdr:cNvPr id="5" name="TextBox 5"/>
        <xdr:cNvSpPr txBox="1">
          <a:spLocks noChangeArrowheads="1"/>
        </xdr:cNvSpPr>
      </xdr:nvSpPr>
      <xdr:spPr>
        <a:xfrm>
          <a:off x="276225" y="5381625"/>
          <a:ext cx="607695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a:t>
          </a:r>
        </a:p>
      </xdr:txBody>
    </xdr:sp>
    <xdr:clientData/>
  </xdr:twoCellAnchor>
  <xdr:twoCellAnchor>
    <xdr:from>
      <xdr:col>1</xdr:col>
      <xdr:colOff>9525</xdr:colOff>
      <xdr:row>42</xdr:row>
      <xdr:rowOff>0</xdr:rowOff>
    </xdr:from>
    <xdr:to>
      <xdr:col>4</xdr:col>
      <xdr:colOff>1181100</xdr:colOff>
      <xdr:row>45</xdr:row>
      <xdr:rowOff>57150</xdr:rowOff>
    </xdr:to>
    <xdr:sp>
      <xdr:nvSpPr>
        <xdr:cNvPr id="6" name="TextBox 7"/>
        <xdr:cNvSpPr txBox="1">
          <a:spLocks noChangeArrowheads="1"/>
        </xdr:cNvSpPr>
      </xdr:nvSpPr>
      <xdr:spPr>
        <a:xfrm>
          <a:off x="285750" y="6848475"/>
          <a:ext cx="6076950"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An interim dividend of 3% less 28% income tax, amounting to RM612,447.19 in respect of the financial year ending 31 December 2004 was paid by the Company on 30 September 2004 to all holders of ordinary shares where names appeared in the Record of Depositors at the close of business on 17 September 2004.</a:t>
          </a:r>
        </a:p>
      </xdr:txBody>
    </xdr:sp>
    <xdr:clientData/>
  </xdr:twoCellAnchor>
  <xdr:twoCellAnchor>
    <xdr:from>
      <xdr:col>1</xdr:col>
      <xdr:colOff>0</xdr:colOff>
      <xdr:row>70</xdr:row>
      <xdr:rowOff>19050</xdr:rowOff>
    </xdr:from>
    <xdr:to>
      <xdr:col>4</xdr:col>
      <xdr:colOff>1171575</xdr:colOff>
      <xdr:row>72</xdr:row>
      <xdr:rowOff>57150</xdr:rowOff>
    </xdr:to>
    <xdr:sp>
      <xdr:nvSpPr>
        <xdr:cNvPr id="7" name="TextBox 9"/>
        <xdr:cNvSpPr txBox="1">
          <a:spLocks noChangeArrowheads="1"/>
        </xdr:cNvSpPr>
      </xdr:nvSpPr>
      <xdr:spPr>
        <a:xfrm>
          <a:off x="276225" y="11439525"/>
          <a:ext cx="60769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did not carry out any valuation on its property, plant and equipment in the current quarter under review.</a:t>
          </a:r>
        </a:p>
      </xdr:txBody>
    </xdr:sp>
    <xdr:clientData/>
  </xdr:twoCellAnchor>
  <xdr:twoCellAnchor>
    <xdr:from>
      <xdr:col>1</xdr:col>
      <xdr:colOff>0</xdr:colOff>
      <xdr:row>75</xdr:row>
      <xdr:rowOff>19050</xdr:rowOff>
    </xdr:from>
    <xdr:to>
      <xdr:col>4</xdr:col>
      <xdr:colOff>1171575</xdr:colOff>
      <xdr:row>76</xdr:row>
      <xdr:rowOff>104775</xdr:rowOff>
    </xdr:to>
    <xdr:sp>
      <xdr:nvSpPr>
        <xdr:cNvPr id="8" name="TextBox 10"/>
        <xdr:cNvSpPr txBox="1">
          <a:spLocks noChangeArrowheads="1"/>
        </xdr:cNvSpPr>
      </xdr:nvSpPr>
      <xdr:spPr>
        <a:xfrm>
          <a:off x="276225" y="12249150"/>
          <a:ext cx="607695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a:t>
          </a:r>
        </a:p>
      </xdr:txBody>
    </xdr:sp>
    <xdr:clientData/>
  </xdr:twoCellAnchor>
  <xdr:twoCellAnchor>
    <xdr:from>
      <xdr:col>1</xdr:col>
      <xdr:colOff>0</xdr:colOff>
      <xdr:row>79</xdr:row>
      <xdr:rowOff>19050</xdr:rowOff>
    </xdr:from>
    <xdr:to>
      <xdr:col>4</xdr:col>
      <xdr:colOff>1171575</xdr:colOff>
      <xdr:row>81</xdr:row>
      <xdr:rowOff>57150</xdr:rowOff>
    </xdr:to>
    <xdr:sp>
      <xdr:nvSpPr>
        <xdr:cNvPr id="9" name="TextBox 11"/>
        <xdr:cNvSpPr txBox="1">
          <a:spLocks noChangeArrowheads="1"/>
        </xdr:cNvSpPr>
      </xdr:nvSpPr>
      <xdr:spPr>
        <a:xfrm>
          <a:off x="276225" y="12896850"/>
          <a:ext cx="60769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23(a), there were no changes in the composition of the Group during the current quarter under review.</a:t>
          </a:r>
        </a:p>
      </xdr:txBody>
    </xdr:sp>
    <xdr:clientData/>
  </xdr:twoCellAnchor>
  <xdr:twoCellAnchor>
    <xdr:from>
      <xdr:col>1</xdr:col>
      <xdr:colOff>19050</xdr:colOff>
      <xdr:row>84</xdr:row>
      <xdr:rowOff>0</xdr:rowOff>
    </xdr:from>
    <xdr:to>
      <xdr:col>4</xdr:col>
      <xdr:colOff>1171575</xdr:colOff>
      <xdr:row>88</xdr:row>
      <xdr:rowOff>38100</xdr:rowOff>
    </xdr:to>
    <xdr:sp>
      <xdr:nvSpPr>
        <xdr:cNvPr id="10" name="TextBox 12"/>
        <xdr:cNvSpPr txBox="1">
          <a:spLocks noChangeArrowheads="1"/>
        </xdr:cNvSpPr>
      </xdr:nvSpPr>
      <xdr:spPr>
        <a:xfrm>
          <a:off x="295275" y="13687425"/>
          <a:ext cx="6057900" cy="685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contingent liabilities and contingent assets since the last annual balance sheet as at 31 December 2003 except for the withdrawal of the performance guarantee extended to third party, Agathis (M) Sdn Bhd on 10 May 2004 which was disclosed in the quarterly report for the period ended 31 March 2004.</a:t>
          </a:r>
        </a:p>
      </xdr:txBody>
    </xdr:sp>
    <xdr:clientData/>
  </xdr:twoCellAnchor>
  <xdr:twoCellAnchor>
    <xdr:from>
      <xdr:col>1</xdr:col>
      <xdr:colOff>9525</xdr:colOff>
      <xdr:row>91</xdr:row>
      <xdr:rowOff>19050</xdr:rowOff>
    </xdr:from>
    <xdr:to>
      <xdr:col>4</xdr:col>
      <xdr:colOff>1181100</xdr:colOff>
      <xdr:row>93</xdr:row>
      <xdr:rowOff>76200</xdr:rowOff>
    </xdr:to>
    <xdr:sp>
      <xdr:nvSpPr>
        <xdr:cNvPr id="11" name="TextBox 13"/>
        <xdr:cNvSpPr txBox="1">
          <a:spLocks noChangeArrowheads="1"/>
        </xdr:cNvSpPr>
      </xdr:nvSpPr>
      <xdr:spPr>
        <a:xfrm>
          <a:off x="285750" y="14839950"/>
          <a:ext cx="6076950" cy="381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30 September 2004 is as follows:-
</a:t>
          </a:r>
        </a:p>
      </xdr:txBody>
    </xdr:sp>
    <xdr:clientData/>
  </xdr:twoCellAnchor>
  <xdr:twoCellAnchor>
    <xdr:from>
      <xdr:col>0</xdr:col>
      <xdr:colOff>19050</xdr:colOff>
      <xdr:row>4</xdr:row>
      <xdr:rowOff>19050</xdr:rowOff>
    </xdr:from>
    <xdr:to>
      <xdr:col>4</xdr:col>
      <xdr:colOff>1171575</xdr:colOff>
      <xdr:row>6</xdr:row>
      <xdr:rowOff>57150</xdr:rowOff>
    </xdr:to>
    <xdr:sp>
      <xdr:nvSpPr>
        <xdr:cNvPr id="12" name="TextBox 15"/>
        <xdr:cNvSpPr txBox="1">
          <a:spLocks noChangeArrowheads="1"/>
        </xdr:cNvSpPr>
      </xdr:nvSpPr>
      <xdr:spPr>
        <a:xfrm>
          <a:off x="19050" y="666750"/>
          <a:ext cx="6334125" cy="3619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FOR THE QUARTER ENDED 
30 SEPTEMBER 2004 PURSUANT TO MASB 26</a:t>
          </a:r>
        </a:p>
      </xdr:txBody>
    </xdr:sp>
    <xdr:clientData/>
  </xdr:twoCellAnchor>
  <xdr:twoCellAnchor>
    <xdr:from>
      <xdr:col>1</xdr:col>
      <xdr:colOff>0</xdr:colOff>
      <xdr:row>129</xdr:row>
      <xdr:rowOff>152400</xdr:rowOff>
    </xdr:from>
    <xdr:to>
      <xdr:col>4</xdr:col>
      <xdr:colOff>1171575</xdr:colOff>
      <xdr:row>134</xdr:row>
      <xdr:rowOff>0</xdr:rowOff>
    </xdr:to>
    <xdr:sp>
      <xdr:nvSpPr>
        <xdr:cNvPr id="13" name="TextBox 16"/>
        <xdr:cNvSpPr txBox="1">
          <a:spLocks noChangeArrowheads="1"/>
        </xdr:cNvSpPr>
      </xdr:nvSpPr>
      <xdr:spPr>
        <a:xfrm>
          <a:off x="276225" y="21126450"/>
          <a:ext cx="6076950"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37</xdr:row>
      <xdr:rowOff>0</xdr:rowOff>
    </xdr:from>
    <xdr:to>
      <xdr:col>4</xdr:col>
      <xdr:colOff>1181100</xdr:colOff>
      <xdr:row>39</xdr:row>
      <xdr:rowOff>9525</xdr:rowOff>
    </xdr:to>
    <xdr:sp>
      <xdr:nvSpPr>
        <xdr:cNvPr id="14" name="TextBox 17"/>
        <xdr:cNvSpPr txBox="1">
          <a:spLocks noChangeArrowheads="1"/>
        </xdr:cNvSpPr>
      </xdr:nvSpPr>
      <xdr:spPr>
        <a:xfrm>
          <a:off x="285750" y="6038850"/>
          <a:ext cx="607695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137</xdr:row>
      <xdr:rowOff>152400</xdr:rowOff>
    </xdr:from>
    <xdr:to>
      <xdr:col>4</xdr:col>
      <xdr:colOff>1171575</xdr:colOff>
      <xdr:row>143</xdr:row>
      <xdr:rowOff>104775</xdr:rowOff>
    </xdr:to>
    <xdr:sp>
      <xdr:nvSpPr>
        <xdr:cNvPr id="15" name="TextBox 21"/>
        <xdr:cNvSpPr txBox="1">
          <a:spLocks noChangeArrowheads="1"/>
        </xdr:cNvSpPr>
      </xdr:nvSpPr>
      <xdr:spPr>
        <a:xfrm>
          <a:off x="276225" y="22421850"/>
          <a:ext cx="6076950" cy="923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The resulting reserve on consolidation is treated as deferred income and will be reviewed periodically.</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5</xdr:col>
      <xdr:colOff>1085850</xdr:colOff>
      <xdr:row>6</xdr:row>
      <xdr:rowOff>66675</xdr:rowOff>
    </xdr:to>
    <xdr:sp>
      <xdr:nvSpPr>
        <xdr:cNvPr id="1" name="TextBox 1"/>
        <xdr:cNvSpPr txBox="1">
          <a:spLocks noChangeArrowheads="1"/>
        </xdr:cNvSpPr>
      </xdr:nvSpPr>
      <xdr:spPr>
        <a:xfrm>
          <a:off x="0" y="657225"/>
          <a:ext cx="6362700" cy="3810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ADDITIONAL INFORMATION PURSUANT TO THE LISTING REQUIREMENTS OF BURSA MALAYSIA SECURITIES BERHAD FOR THE MESDAQ MARKET </a:t>
          </a:r>
        </a:p>
      </xdr:txBody>
    </xdr:sp>
    <xdr:clientData/>
  </xdr:twoCellAnchor>
  <xdr:twoCellAnchor>
    <xdr:from>
      <xdr:col>1</xdr:col>
      <xdr:colOff>9525</xdr:colOff>
      <xdr:row>8</xdr:row>
      <xdr:rowOff>28575</xdr:rowOff>
    </xdr:from>
    <xdr:to>
      <xdr:col>5</xdr:col>
      <xdr:colOff>1114425</xdr:colOff>
      <xdr:row>21</xdr:row>
      <xdr:rowOff>66675</xdr:rowOff>
    </xdr:to>
    <xdr:sp>
      <xdr:nvSpPr>
        <xdr:cNvPr id="2" name="TextBox 2"/>
        <xdr:cNvSpPr txBox="1">
          <a:spLocks noChangeArrowheads="1"/>
        </xdr:cNvSpPr>
      </xdr:nvSpPr>
      <xdr:spPr>
        <a:xfrm>
          <a:off x="285750" y="1323975"/>
          <a:ext cx="6105525" cy="2143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and profit before tax for the nine-month period were RM78,707,748 and RM6,315,633 respectively after excluding the pre-acquisition results. 
However, for comparison purposes, the proforma consolidated figures are used for the analysis below assuming that the acquisition of the subsidiaries had been completed as at 31 December 2003. On the proforma basis, the Group's revenue for the quarter under review and the nine months ended 30 September 2004 were RM32,966,452 and RM107,706,472 (before excluding pre-acquisition results) respectively. This indicated that for the nine months ended 30 September 2004, the Group had achieved  70%  of the revenue forecasted as disclosed in the prospectus. 
On the proforma basis, the Group recorded a profit before tax of RM1,770,095 for the quarter under review and RM7,639,266 (before excluding pre-acquisition results) for the nine months ended 30 September 2004. As at 30 September 2004, 74% of the profit forecasted for the year ended 31 December 2004 had been achieved. </a:t>
          </a:r>
        </a:p>
      </xdr:txBody>
    </xdr:sp>
    <xdr:clientData/>
  </xdr:twoCellAnchor>
  <xdr:twoCellAnchor>
    <xdr:from>
      <xdr:col>1</xdr:col>
      <xdr:colOff>9525</xdr:colOff>
      <xdr:row>24</xdr:row>
      <xdr:rowOff>152400</xdr:rowOff>
    </xdr:from>
    <xdr:to>
      <xdr:col>5</xdr:col>
      <xdr:colOff>1114425</xdr:colOff>
      <xdr:row>30</xdr:row>
      <xdr:rowOff>47625</xdr:rowOff>
    </xdr:to>
    <xdr:sp>
      <xdr:nvSpPr>
        <xdr:cNvPr id="3" name="TextBox 3"/>
        <xdr:cNvSpPr txBox="1">
          <a:spLocks noChangeArrowheads="1"/>
        </xdr:cNvSpPr>
      </xdr:nvSpPr>
      <xdr:spPr>
        <a:xfrm>
          <a:off x="285750" y="4038600"/>
          <a:ext cx="6105525" cy="866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profit before taxation for the current quarter ended 30 September 2004 of RM1,770,095 represents a decrease of RM2,117,886 or 54% from the previous quarter ended 30 June 2004 of RM3,887,981. This was mainly attributable to the drop in revenue and recognition of profit for lower margin projects during the quarter under review as compared with the preceding quarter, while the operating cost remained as high as the preceding quarter. </a:t>
          </a:r>
        </a:p>
      </xdr:txBody>
    </xdr:sp>
    <xdr:clientData/>
  </xdr:twoCellAnchor>
  <xdr:twoCellAnchor>
    <xdr:from>
      <xdr:col>1</xdr:col>
      <xdr:colOff>9525</xdr:colOff>
      <xdr:row>33</xdr:row>
      <xdr:rowOff>9525</xdr:rowOff>
    </xdr:from>
    <xdr:to>
      <xdr:col>5</xdr:col>
      <xdr:colOff>1114425</xdr:colOff>
      <xdr:row>37</xdr:row>
      <xdr:rowOff>0</xdr:rowOff>
    </xdr:to>
    <xdr:sp>
      <xdr:nvSpPr>
        <xdr:cNvPr id="4" name="TextBox 4"/>
        <xdr:cNvSpPr txBox="1">
          <a:spLocks noChangeArrowheads="1"/>
        </xdr:cNvSpPr>
      </xdr:nvSpPr>
      <xdr:spPr>
        <a:xfrm>
          <a:off x="285750" y="5353050"/>
          <a:ext cx="6105525" cy="638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believe that the Group should be able to maintain its performance in accordance to expectations for the remaining quarter of the financial year ended 31 December 2004.</a:t>
          </a:r>
        </a:p>
      </xdr:txBody>
    </xdr:sp>
    <xdr:clientData/>
  </xdr:twoCellAnchor>
  <xdr:twoCellAnchor>
    <xdr:from>
      <xdr:col>1</xdr:col>
      <xdr:colOff>9525</xdr:colOff>
      <xdr:row>39</xdr:row>
      <xdr:rowOff>9525</xdr:rowOff>
    </xdr:from>
    <xdr:to>
      <xdr:col>5</xdr:col>
      <xdr:colOff>1114425</xdr:colOff>
      <xdr:row>41</xdr:row>
      <xdr:rowOff>57150</xdr:rowOff>
    </xdr:to>
    <xdr:sp>
      <xdr:nvSpPr>
        <xdr:cNvPr id="5" name="TextBox 5"/>
        <xdr:cNvSpPr txBox="1">
          <a:spLocks noChangeArrowheads="1"/>
        </xdr:cNvSpPr>
      </xdr:nvSpPr>
      <xdr:spPr>
        <a:xfrm>
          <a:off x="285750" y="6324600"/>
          <a:ext cx="61055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analysis on the variance of profit forecast will only be applicable when the Group announces the results for the final quarter for the financial year ended 31 December 2004.</a:t>
          </a:r>
        </a:p>
      </xdr:txBody>
    </xdr:sp>
    <xdr:clientData/>
  </xdr:twoCellAnchor>
  <xdr:twoCellAnchor>
    <xdr:from>
      <xdr:col>1</xdr:col>
      <xdr:colOff>9525</xdr:colOff>
      <xdr:row>57</xdr:row>
      <xdr:rowOff>9525</xdr:rowOff>
    </xdr:from>
    <xdr:to>
      <xdr:col>5</xdr:col>
      <xdr:colOff>1104900</xdr:colOff>
      <xdr:row>58</xdr:row>
      <xdr:rowOff>104775</xdr:rowOff>
    </xdr:to>
    <xdr:sp>
      <xdr:nvSpPr>
        <xdr:cNvPr id="6" name="TextBox 7"/>
        <xdr:cNvSpPr txBox="1">
          <a:spLocks noChangeArrowheads="1"/>
        </xdr:cNvSpPr>
      </xdr:nvSpPr>
      <xdr:spPr>
        <a:xfrm>
          <a:off x="285750" y="9258300"/>
          <a:ext cx="6096000"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1</xdr:col>
      <xdr:colOff>9525</xdr:colOff>
      <xdr:row>61</xdr:row>
      <xdr:rowOff>9525</xdr:rowOff>
    </xdr:from>
    <xdr:to>
      <xdr:col>5</xdr:col>
      <xdr:colOff>1114425</xdr:colOff>
      <xdr:row>63</xdr:row>
      <xdr:rowOff>0</xdr:rowOff>
    </xdr:to>
    <xdr:sp>
      <xdr:nvSpPr>
        <xdr:cNvPr id="7" name="TextBox 8"/>
        <xdr:cNvSpPr txBox="1">
          <a:spLocks noChangeArrowheads="1"/>
        </xdr:cNvSpPr>
      </xdr:nvSpPr>
      <xdr:spPr>
        <a:xfrm>
          <a:off x="285750" y="9906000"/>
          <a:ext cx="61055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quarter under review.</a:t>
          </a:r>
        </a:p>
      </xdr:txBody>
    </xdr:sp>
    <xdr:clientData/>
  </xdr:twoCellAnchor>
  <xdr:twoCellAnchor>
    <xdr:from>
      <xdr:col>1</xdr:col>
      <xdr:colOff>0</xdr:colOff>
      <xdr:row>67</xdr:row>
      <xdr:rowOff>0</xdr:rowOff>
    </xdr:from>
    <xdr:to>
      <xdr:col>5</xdr:col>
      <xdr:colOff>1114425</xdr:colOff>
      <xdr:row>82</xdr:row>
      <xdr:rowOff>47625</xdr:rowOff>
    </xdr:to>
    <xdr:sp>
      <xdr:nvSpPr>
        <xdr:cNvPr id="8" name="TextBox 9"/>
        <xdr:cNvSpPr txBox="1">
          <a:spLocks noChangeArrowheads="1"/>
        </xdr:cNvSpPr>
      </xdr:nvSpPr>
      <xdr:spPr>
        <a:xfrm>
          <a:off x="276225" y="10868025"/>
          <a:ext cx="6115050" cy="2476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but not completed as at the date of this announcement except for the following:
</a:t>
          </a:r>
          <a:r>
            <a:rPr lang="en-US" cap="none" sz="1000" b="1" i="0" u="none" baseline="0">
              <a:latin typeface="Arial"/>
              <a:ea typeface="Arial"/>
              <a:cs typeface="Arial"/>
            </a:rPr>
            <a:t>Acquisition of a foreign subsidiary</a:t>
          </a:r>
          <a:r>
            <a:rPr lang="en-US" cap="none" sz="1000" b="0" i="0" u="none" baseline="0">
              <a:latin typeface="Arial"/>
              <a:ea typeface="Arial"/>
              <a:cs typeface="Arial"/>
            </a:rPr>
            <a:t>
Pursuant to the Memorandum of Understanding dated 7 March 2003 and the disclosure in the Prospectus of Metronic Global Berhad ("MGB"), Metronic Engineering Sdn Bhd ("MESB"), a wholly-owned subsidiary of MGB, had, on 13 July 2004, entered into a conditional Acquisition of Shares and Shareholders Agreement with Infocon Holdings (S) Pte Ltd (“ISPL”) whereby MESB agreed to purchase 51% of shares in Infocon (Beijing) Environment Control Technology Company Limited (“IBEC”), a subsidiary of ISPL for a cash consideration of USD300,000. Approval from Bank Negara Malaysia under ECM 9 had been obtained on 23 July 2004.
As at the date of this report, the acquisition is pending balance payment of USD210,000 and  the transfer of shares from ISPL to MESB. 
</a:t>
          </a:r>
        </a:p>
      </xdr:txBody>
    </xdr:sp>
    <xdr:clientData/>
  </xdr:twoCellAnchor>
  <xdr:twoCellAnchor>
    <xdr:from>
      <xdr:col>0</xdr:col>
      <xdr:colOff>266700</xdr:colOff>
      <xdr:row>113</xdr:row>
      <xdr:rowOff>0</xdr:rowOff>
    </xdr:from>
    <xdr:to>
      <xdr:col>5</xdr:col>
      <xdr:colOff>1114425</xdr:colOff>
      <xdr:row>115</xdr:row>
      <xdr:rowOff>57150</xdr:rowOff>
    </xdr:to>
    <xdr:sp>
      <xdr:nvSpPr>
        <xdr:cNvPr id="9" name="TextBox 10"/>
        <xdr:cNvSpPr txBox="1">
          <a:spLocks noChangeArrowheads="1"/>
        </xdr:cNvSpPr>
      </xdr:nvSpPr>
      <xdr:spPr>
        <a:xfrm>
          <a:off x="266700" y="18354675"/>
          <a:ext cx="612457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had not entered into any contracts involving off balance sheet financial instruments as at the date of this report.</a:t>
          </a:r>
        </a:p>
      </xdr:txBody>
    </xdr:sp>
    <xdr:clientData/>
  </xdr:twoCellAnchor>
  <xdr:twoCellAnchor>
    <xdr:from>
      <xdr:col>1</xdr:col>
      <xdr:colOff>9525</xdr:colOff>
      <xdr:row>118</xdr:row>
      <xdr:rowOff>9525</xdr:rowOff>
    </xdr:from>
    <xdr:to>
      <xdr:col>5</xdr:col>
      <xdr:colOff>1114425</xdr:colOff>
      <xdr:row>124</xdr:row>
      <xdr:rowOff>85725</xdr:rowOff>
    </xdr:to>
    <xdr:sp>
      <xdr:nvSpPr>
        <xdr:cNvPr id="10" name="TextBox 11"/>
        <xdr:cNvSpPr txBox="1">
          <a:spLocks noChangeArrowheads="1"/>
        </xdr:cNvSpPr>
      </xdr:nvSpPr>
      <xdr:spPr>
        <a:xfrm>
          <a:off x="285750" y="19173825"/>
          <a:ext cx="6105525" cy="1047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Metronic Engineering Sdn. Bhd. ("MESB") had on 26 September 2003 vide Civil Suit No MT3-22-833-2003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matter is being fixed for trial.</a:t>
          </a:r>
        </a:p>
      </xdr:txBody>
    </xdr:sp>
    <xdr:clientData/>
  </xdr:twoCellAnchor>
  <xdr:twoCellAnchor>
    <xdr:from>
      <xdr:col>1</xdr:col>
      <xdr:colOff>9525</xdr:colOff>
      <xdr:row>127</xdr:row>
      <xdr:rowOff>9525</xdr:rowOff>
    </xdr:from>
    <xdr:to>
      <xdr:col>5</xdr:col>
      <xdr:colOff>1104900</xdr:colOff>
      <xdr:row>130</xdr:row>
      <xdr:rowOff>57150</xdr:rowOff>
    </xdr:to>
    <xdr:sp>
      <xdr:nvSpPr>
        <xdr:cNvPr id="11" name="TextBox 12"/>
        <xdr:cNvSpPr txBox="1">
          <a:spLocks noChangeArrowheads="1"/>
        </xdr:cNvSpPr>
      </xdr:nvSpPr>
      <xdr:spPr>
        <a:xfrm>
          <a:off x="285750" y="20631150"/>
          <a:ext cx="6096000" cy="533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26 August 2004, the Board declared an interim dividend of 3% less 28% income tax amounting to RM612,447.19 based on the issued and fully paid up share capital of RM28,354,000 in respect of financial year ending 31 December 2004. The interim dividend was paid on 30 September 2004.</a:t>
          </a:r>
        </a:p>
      </xdr:txBody>
    </xdr:sp>
    <xdr:clientData/>
  </xdr:twoCellAnchor>
  <xdr:twoCellAnchor>
    <xdr:from>
      <xdr:col>1</xdr:col>
      <xdr:colOff>9525</xdr:colOff>
      <xdr:row>145</xdr:row>
      <xdr:rowOff>9525</xdr:rowOff>
    </xdr:from>
    <xdr:to>
      <xdr:col>5</xdr:col>
      <xdr:colOff>1095375</xdr:colOff>
      <xdr:row>148</xdr:row>
      <xdr:rowOff>0</xdr:rowOff>
    </xdr:to>
    <xdr:sp>
      <xdr:nvSpPr>
        <xdr:cNvPr id="12" name="TextBox 13"/>
        <xdr:cNvSpPr txBox="1">
          <a:spLocks noChangeArrowheads="1"/>
        </xdr:cNvSpPr>
      </xdr:nvSpPr>
      <xdr:spPr>
        <a:xfrm>
          <a:off x="285750" y="23545800"/>
          <a:ext cx="608647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22 November 2004.</a:t>
          </a:r>
        </a:p>
      </xdr:txBody>
    </xdr:sp>
    <xdr:clientData/>
  </xdr:twoCellAnchor>
  <xdr:twoCellAnchor>
    <xdr:from>
      <xdr:col>1</xdr:col>
      <xdr:colOff>9525</xdr:colOff>
      <xdr:row>50</xdr:row>
      <xdr:rowOff>9525</xdr:rowOff>
    </xdr:from>
    <xdr:to>
      <xdr:col>5</xdr:col>
      <xdr:colOff>1085850</xdr:colOff>
      <xdr:row>52</xdr:row>
      <xdr:rowOff>38100</xdr:rowOff>
    </xdr:to>
    <xdr:sp>
      <xdr:nvSpPr>
        <xdr:cNvPr id="13" name="TextBox 14"/>
        <xdr:cNvSpPr txBox="1">
          <a:spLocks noChangeArrowheads="1"/>
        </xdr:cNvSpPr>
      </xdr:nvSpPr>
      <xdr:spPr>
        <a:xfrm>
          <a:off x="285750" y="8124825"/>
          <a:ext cx="607695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rates for the periods presented above are higher than the statutory tax rate principally due to certain expenses which are not deductible for tax purposes.</a:t>
          </a:r>
        </a:p>
      </xdr:txBody>
    </xdr:sp>
    <xdr:clientData/>
  </xdr:twoCellAnchor>
  <xdr:twoCellAnchor>
    <xdr:from>
      <xdr:col>1</xdr:col>
      <xdr:colOff>9525</xdr:colOff>
      <xdr:row>85</xdr:row>
      <xdr:rowOff>0</xdr:rowOff>
    </xdr:from>
    <xdr:to>
      <xdr:col>5</xdr:col>
      <xdr:colOff>1114425</xdr:colOff>
      <xdr:row>88</xdr:row>
      <xdr:rowOff>66675</xdr:rowOff>
    </xdr:to>
    <xdr:sp>
      <xdr:nvSpPr>
        <xdr:cNvPr id="14" name="TextBox 15"/>
        <xdr:cNvSpPr txBox="1">
          <a:spLocks noChangeArrowheads="1"/>
        </xdr:cNvSpPr>
      </xdr:nvSpPr>
      <xdr:spPr>
        <a:xfrm>
          <a:off x="285750" y="13782675"/>
          <a:ext cx="610552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proceeds arising from the public issue of 71,000,000 new ordinary shares of 10 sen each pursuant to the listing of the Company on the MESDAQ Market of Bursa Securities amounting to RM14.91 million were utilised as follows: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0:H18"/>
  <sheetViews>
    <sheetView workbookViewId="0" topLeftCell="A1">
      <selection activeCell="C23" sqref="C23"/>
    </sheetView>
  </sheetViews>
  <sheetFormatPr defaultColWidth="9.140625" defaultRowHeight="12.75"/>
  <cols>
    <col min="1" max="1" width="9.28125" style="0" bestFit="1" customWidth="1"/>
  </cols>
  <sheetData>
    <row r="10" spans="2:8" ht="23.25">
      <c r="B10" s="86" t="s">
        <v>135</v>
      </c>
      <c r="C10" s="86"/>
      <c r="D10" s="86"/>
      <c r="E10" s="86"/>
      <c r="F10" s="86"/>
      <c r="G10" s="86"/>
      <c r="H10" s="86"/>
    </row>
    <row r="11" spans="2:8" ht="15" customHeight="1">
      <c r="B11" s="87" t="s">
        <v>136</v>
      </c>
      <c r="C11" s="87"/>
      <c r="D11" s="87"/>
      <c r="E11" s="87"/>
      <c r="F11" s="87"/>
      <c r="G11" s="87"/>
      <c r="H11" s="87"/>
    </row>
    <row r="12" spans="2:8" ht="15" customHeight="1">
      <c r="B12" s="87" t="s">
        <v>137</v>
      </c>
      <c r="C12" s="87"/>
      <c r="D12" s="87"/>
      <c r="E12" s="87"/>
      <c r="F12" s="87"/>
      <c r="G12" s="87"/>
      <c r="H12" s="87"/>
    </row>
    <row r="13" ht="20.25">
      <c r="B13" s="64"/>
    </row>
    <row r="14" spans="2:8" s="65" customFormat="1" ht="18">
      <c r="B14" s="84" t="s">
        <v>139</v>
      </c>
      <c r="C14" s="84"/>
      <c r="D14" s="84"/>
      <c r="E14" s="84"/>
      <c r="F14" s="84"/>
      <c r="G14" s="84"/>
      <c r="H14" s="84"/>
    </row>
    <row r="15" s="65" customFormat="1" ht="18">
      <c r="B15" s="66"/>
    </row>
    <row r="16" spans="2:8" s="65" customFormat="1" ht="18">
      <c r="B16" s="84" t="s">
        <v>178</v>
      </c>
      <c r="C16" s="84"/>
      <c r="D16" s="84"/>
      <c r="E16" s="84"/>
      <c r="F16" s="84"/>
      <c r="G16" s="84"/>
      <c r="H16" s="84"/>
    </row>
    <row r="17" s="65" customFormat="1" ht="18">
      <c r="B17" s="66"/>
    </row>
    <row r="18" spans="2:8" s="65" customFormat="1" ht="18">
      <c r="B18" s="85" t="s">
        <v>189</v>
      </c>
      <c r="C18" s="85"/>
      <c r="D18" s="85"/>
      <c r="E18" s="85"/>
      <c r="F18" s="85"/>
      <c r="G18" s="85"/>
      <c r="H18" s="85"/>
    </row>
  </sheetData>
  <mergeCells count="6">
    <mergeCell ref="B16:H16"/>
    <mergeCell ref="B18:H18"/>
    <mergeCell ref="B10:H10"/>
    <mergeCell ref="B11:H11"/>
    <mergeCell ref="B12:H12"/>
    <mergeCell ref="B14:H1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52"/>
  <sheetViews>
    <sheetView workbookViewId="0" topLeftCell="A6">
      <selection activeCell="B27" sqref="B27"/>
    </sheetView>
  </sheetViews>
  <sheetFormatPr defaultColWidth="9.140625" defaultRowHeight="12.75"/>
  <cols>
    <col min="1" max="1" width="9.140625" style="2" customWidth="1"/>
    <col min="2" max="2" width="26.421875" style="2" customWidth="1"/>
    <col min="3" max="3" width="7.57421875" style="38" customWidth="1"/>
    <col min="4" max="5" width="13.7109375" style="3" customWidth="1"/>
    <col min="6" max="6" width="1.57421875" style="3" customWidth="1"/>
    <col min="7" max="7" width="13.7109375" style="3" customWidth="1"/>
    <col min="8" max="8" width="13.421875" style="3" customWidth="1"/>
    <col min="9" max="16384" width="9.140625" style="2" customWidth="1"/>
  </cols>
  <sheetData>
    <row r="1" ht="12.75">
      <c r="A1" s="1" t="s">
        <v>0</v>
      </c>
    </row>
    <row r="2" ht="12.75">
      <c r="A2" s="2" t="s">
        <v>1</v>
      </c>
    </row>
    <row r="4" spans="1:8" s="1" customFormat="1" ht="12.75">
      <c r="A4" s="1" t="s">
        <v>2</v>
      </c>
      <c r="C4" s="57"/>
      <c r="D4" s="4"/>
      <c r="E4" s="4"/>
      <c r="F4" s="4"/>
      <c r="G4" s="4"/>
      <c r="H4" s="4"/>
    </row>
    <row r="5" spans="1:8" s="1" customFormat="1" ht="12.75">
      <c r="A5" s="1" t="s">
        <v>190</v>
      </c>
      <c r="C5" s="57"/>
      <c r="D5" s="4"/>
      <c r="E5" s="4"/>
      <c r="F5" s="4"/>
      <c r="G5" s="4"/>
      <c r="H5" s="4"/>
    </row>
    <row r="6" ht="12.75">
      <c r="A6" s="2" t="s">
        <v>3</v>
      </c>
    </row>
    <row r="8" spans="4:8" ht="12.75">
      <c r="D8" s="88" t="s">
        <v>184</v>
      </c>
      <c r="E8" s="88"/>
      <c r="F8" s="5"/>
      <c r="G8" s="88" t="s">
        <v>187</v>
      </c>
      <c r="H8" s="88"/>
    </row>
    <row r="9" spans="3:8" ht="12.75">
      <c r="C9" s="38" t="s">
        <v>78</v>
      </c>
      <c r="D9" s="5" t="s">
        <v>191</v>
      </c>
      <c r="E9" s="5" t="s">
        <v>192</v>
      </c>
      <c r="F9" s="5"/>
      <c r="G9" s="5" t="s">
        <v>186</v>
      </c>
      <c r="H9" s="5" t="s">
        <v>192</v>
      </c>
    </row>
    <row r="10" spans="4:8" ht="12.75">
      <c r="D10" s="5"/>
      <c r="E10" s="5"/>
      <c r="F10" s="5"/>
      <c r="G10" s="81" t="s">
        <v>193</v>
      </c>
      <c r="H10" s="5"/>
    </row>
    <row r="11" spans="4:8" ht="12.75">
      <c r="D11" s="5" t="s">
        <v>39</v>
      </c>
      <c r="E11" s="5" t="s">
        <v>39</v>
      </c>
      <c r="F11" s="5"/>
      <c r="G11" s="5" t="s">
        <v>39</v>
      </c>
      <c r="H11" s="5" t="s">
        <v>39</v>
      </c>
    </row>
    <row r="12" spans="4:8" ht="12.75">
      <c r="D12" s="5"/>
      <c r="E12" s="5"/>
      <c r="F12" s="5"/>
      <c r="G12" s="5"/>
      <c r="H12" s="5"/>
    </row>
    <row r="13" spans="1:8" ht="12.75">
      <c r="A13" s="2" t="s">
        <v>4</v>
      </c>
      <c r="C13" s="38">
        <v>8</v>
      </c>
      <c r="D13" s="3">
        <v>32966452</v>
      </c>
      <c r="E13" s="3">
        <v>0</v>
      </c>
      <c r="G13" s="3">
        <f>45741296+32966452</f>
        <v>78707748</v>
      </c>
      <c r="H13" s="3">
        <v>0</v>
      </c>
    </row>
    <row r="15" spans="1:8" ht="12.75">
      <c r="A15" s="2" t="s">
        <v>5</v>
      </c>
      <c r="D15" s="6">
        <v>-28584664</v>
      </c>
      <c r="E15" s="6">
        <v>0</v>
      </c>
      <c r="G15" s="6">
        <f>-37770482-28584664</f>
        <v>-66355146</v>
      </c>
      <c r="H15" s="6">
        <v>0</v>
      </c>
    </row>
    <row r="17" spans="1:8" ht="12.75">
      <c r="A17" s="2" t="s">
        <v>6</v>
      </c>
      <c r="D17" s="3">
        <f>SUM(D13:D15)</f>
        <v>4381788</v>
      </c>
      <c r="E17" s="3">
        <f>SUM(E13:E15)</f>
        <v>0</v>
      </c>
      <c r="G17" s="3">
        <f>SUM(G13:G15)</f>
        <v>12352602</v>
      </c>
      <c r="H17" s="3">
        <f>SUM(H13:H15)</f>
        <v>0</v>
      </c>
    </row>
    <row r="19" spans="1:8" ht="12.75">
      <c r="A19" s="2" t="s">
        <v>7</v>
      </c>
      <c r="D19" s="3">
        <v>53752</v>
      </c>
      <c r="E19" s="3">
        <v>0</v>
      </c>
      <c r="G19" s="3">
        <f>81430+53752</f>
        <v>135182</v>
      </c>
      <c r="H19" s="3">
        <v>0</v>
      </c>
    </row>
    <row r="21" spans="1:8" ht="12.75">
      <c r="A21" s="2" t="s">
        <v>14</v>
      </c>
      <c r="D21" s="6">
        <v>-2681429</v>
      </c>
      <c r="E21" s="6">
        <v>0</v>
      </c>
      <c r="G21" s="6">
        <f>-3432977-2681429</f>
        <v>-6114406</v>
      </c>
      <c r="H21" s="6">
        <v>0</v>
      </c>
    </row>
    <row r="23" spans="1:8" ht="12.75">
      <c r="A23" s="2" t="s">
        <v>8</v>
      </c>
      <c r="D23" s="3">
        <f>SUM(D17:D22)</f>
        <v>1754111</v>
      </c>
      <c r="E23" s="3">
        <f>SUM(E17:E22)</f>
        <v>0</v>
      </c>
      <c r="G23" s="3">
        <f>SUM(G17:G22)</f>
        <v>6373378</v>
      </c>
      <c r="H23" s="3">
        <f>SUM(H17:H22)</f>
        <v>0</v>
      </c>
    </row>
    <row r="25" spans="1:8" ht="12.75">
      <c r="A25" s="2" t="s">
        <v>69</v>
      </c>
      <c r="D25" s="3">
        <v>-113206</v>
      </c>
      <c r="E25" s="3">
        <v>0</v>
      </c>
      <c r="G25" s="3">
        <f>-107166-113206</f>
        <v>-220372</v>
      </c>
      <c r="H25" s="3">
        <v>0</v>
      </c>
    </row>
    <row r="27" spans="1:8" ht="12.75">
      <c r="A27" s="2" t="s">
        <v>9</v>
      </c>
      <c r="D27" s="6">
        <v>129190</v>
      </c>
      <c r="E27" s="6">
        <v>0</v>
      </c>
      <c r="G27" s="6">
        <f>33437+129190</f>
        <v>162627</v>
      </c>
      <c r="H27" s="6">
        <v>0</v>
      </c>
    </row>
    <row r="29" spans="1:8" ht="12.75">
      <c r="A29" s="2" t="s">
        <v>10</v>
      </c>
      <c r="D29" s="3">
        <f>SUM(D23:D28)</f>
        <v>1770095</v>
      </c>
      <c r="E29" s="3">
        <f>SUM(E23:E28)</f>
        <v>0</v>
      </c>
      <c r="G29" s="3">
        <f>SUM(G23:G28)</f>
        <v>6315633</v>
      </c>
      <c r="H29" s="3">
        <f>SUM(H23:H28)</f>
        <v>0</v>
      </c>
    </row>
    <row r="31" spans="1:8" ht="12.75">
      <c r="A31" s="2" t="s">
        <v>11</v>
      </c>
      <c r="C31" s="38">
        <v>20</v>
      </c>
      <c r="D31" s="6">
        <v>-545900</v>
      </c>
      <c r="E31" s="6">
        <v>0</v>
      </c>
      <c r="G31" s="6">
        <f>-1423800-545900</f>
        <v>-1969700</v>
      </c>
      <c r="H31" s="6">
        <v>0</v>
      </c>
    </row>
    <row r="33" spans="1:8" ht="13.5" thickBot="1">
      <c r="A33" s="2" t="s">
        <v>12</v>
      </c>
      <c r="D33" s="8">
        <f>SUM(D29:D32)</f>
        <v>1224195</v>
      </c>
      <c r="E33" s="8">
        <f>SUM(E29:E32)</f>
        <v>0</v>
      </c>
      <c r="G33" s="8">
        <f>SUM(G29:G32)</f>
        <v>4345933</v>
      </c>
      <c r="H33" s="8">
        <f>SUM(H29:H32)</f>
        <v>0</v>
      </c>
    </row>
    <row r="34" ht="13.5" thickTop="1"/>
    <row r="35" ht="12.75" hidden="1"/>
    <row r="36" spans="1:7" ht="12.75" hidden="1">
      <c r="A36" s="35" t="s">
        <v>68</v>
      </c>
      <c r="D36" s="3">
        <v>186497743</v>
      </c>
      <c r="G36" s="3">
        <v>186497743</v>
      </c>
    </row>
    <row r="38" spans="1:7" ht="12.75">
      <c r="A38" s="2" t="s">
        <v>15</v>
      </c>
      <c r="G38" s="7"/>
    </row>
    <row r="39" spans="2:8" ht="12.75">
      <c r="B39" s="2" t="s">
        <v>79</v>
      </c>
      <c r="D39" s="7">
        <f>D33/D36*100</f>
        <v>0.656412769563651</v>
      </c>
      <c r="E39" s="5" t="s">
        <v>60</v>
      </c>
      <c r="G39" s="7">
        <f>G33/G36*100</f>
        <v>2.3302871820813404</v>
      </c>
      <c r="H39" s="5" t="s">
        <v>60</v>
      </c>
    </row>
    <row r="40" spans="2:8" ht="12.75">
      <c r="B40" s="2" t="s">
        <v>80</v>
      </c>
      <c r="D40" s="5" t="s">
        <v>60</v>
      </c>
      <c r="E40" s="5" t="s">
        <v>60</v>
      </c>
      <c r="G40" s="5" t="s">
        <v>60</v>
      </c>
      <c r="H40" s="5" t="s">
        <v>60</v>
      </c>
    </row>
    <row r="41" spans="7:8" ht="12.75">
      <c r="G41" s="5"/>
      <c r="H41" s="5"/>
    </row>
    <row r="42" spans="7:8" ht="12.75">
      <c r="G42" s="5"/>
      <c r="H42" s="5"/>
    </row>
    <row r="43" spans="7:8" ht="12.75">
      <c r="G43" s="5"/>
      <c r="H43" s="5"/>
    </row>
    <row r="44" spans="7:8" ht="12.75">
      <c r="G44" s="5"/>
      <c r="H44" s="5"/>
    </row>
    <row r="45" spans="7:8" ht="12.75">
      <c r="G45" s="5"/>
      <c r="H45" s="5"/>
    </row>
    <row r="46" spans="7:8" ht="12.75">
      <c r="G46" s="5"/>
      <c r="H46" s="5"/>
    </row>
    <row r="47" spans="7:8" ht="12.75">
      <c r="G47" s="5"/>
      <c r="H47" s="5"/>
    </row>
    <row r="48" spans="7:8" ht="12.75">
      <c r="G48" s="5"/>
      <c r="H48" s="5"/>
    </row>
    <row r="49" spans="7:8" ht="12.75">
      <c r="G49" s="5"/>
      <c r="H49" s="5"/>
    </row>
    <row r="50" spans="7:8" ht="12.75">
      <c r="G50" s="5"/>
      <c r="H50" s="5"/>
    </row>
    <row r="51" spans="7:8" ht="12.75">
      <c r="G51" s="5"/>
      <c r="H51" s="5"/>
    </row>
    <row r="52" ht="12.75">
      <c r="G52" s="5"/>
    </row>
  </sheetData>
  <mergeCells count="2">
    <mergeCell ref="G8:H8"/>
    <mergeCell ref="D8:E8"/>
  </mergeCells>
  <printOptions/>
  <pageMargins left="0.5905511811023623" right="0.3937007874015748" top="0.5905511811023623" bottom="0.3937007874015748" header="0.5118110236220472" footer="0.5118110236220472"/>
  <pageSetup orientation="portrait" scale="95" r:id="rId2"/>
  <drawing r:id="rId1"/>
</worksheet>
</file>

<file path=xl/worksheets/sheet3.xml><?xml version="1.0" encoding="utf-8"?>
<worksheet xmlns="http://schemas.openxmlformats.org/spreadsheetml/2006/main" xmlns:r="http://schemas.openxmlformats.org/officeDocument/2006/relationships">
  <dimension ref="A1:G54"/>
  <sheetViews>
    <sheetView workbookViewId="0" topLeftCell="A11">
      <selection activeCell="F27" sqref="F27"/>
    </sheetView>
  </sheetViews>
  <sheetFormatPr defaultColWidth="9.140625" defaultRowHeight="12.75"/>
  <cols>
    <col min="1" max="1" width="9.140625" style="2" customWidth="1"/>
    <col min="2" max="2" width="44.421875" style="2" customWidth="1"/>
    <col min="3" max="3" width="9.421875" style="38" customWidth="1"/>
    <col min="4" max="4" width="9.28125" style="3" hidden="1" customWidth="1"/>
    <col min="5" max="5" width="15.421875" style="3" hidden="1" customWidth="1"/>
    <col min="6" max="6" width="16.28125" style="3" customWidth="1"/>
    <col min="7" max="7" width="12.8515625" style="2" customWidth="1"/>
    <col min="8" max="16384" width="9.140625" style="2" customWidth="1"/>
  </cols>
  <sheetData>
    <row r="1" ht="12.75">
      <c r="A1" s="1" t="s">
        <v>0</v>
      </c>
    </row>
    <row r="2" ht="12.75">
      <c r="A2" s="2" t="s">
        <v>1</v>
      </c>
    </row>
    <row r="4" spans="1:6" s="1" customFormat="1" ht="12.75">
      <c r="A4" s="1" t="s">
        <v>16</v>
      </c>
      <c r="C4" s="57"/>
      <c r="D4" s="4"/>
      <c r="E4" s="4"/>
      <c r="F4" s="4"/>
    </row>
    <row r="5" spans="1:6" s="1" customFormat="1" ht="12.75">
      <c r="A5" s="1" t="s">
        <v>194</v>
      </c>
      <c r="C5" s="57"/>
      <c r="D5" s="4"/>
      <c r="E5" s="4"/>
      <c r="F5" s="4"/>
    </row>
    <row r="6" spans="1:7" s="1" customFormat="1" ht="12.75">
      <c r="A6" s="2" t="s">
        <v>3</v>
      </c>
      <c r="C6" s="57"/>
      <c r="D6" s="4"/>
      <c r="E6" s="4"/>
      <c r="F6" s="4"/>
      <c r="G6" s="38" t="s">
        <v>86</v>
      </c>
    </row>
    <row r="7" spans="4:7" ht="12.75">
      <c r="D7" s="5" t="s">
        <v>84</v>
      </c>
      <c r="E7" s="5" t="s">
        <v>84</v>
      </c>
      <c r="F7" s="5" t="s">
        <v>84</v>
      </c>
      <c r="G7" s="38" t="s">
        <v>85</v>
      </c>
    </row>
    <row r="8" spans="4:7" ht="12.75">
      <c r="D8" s="5" t="s">
        <v>81</v>
      </c>
      <c r="E8" s="5" t="s">
        <v>81</v>
      </c>
      <c r="F8" s="5" t="s">
        <v>81</v>
      </c>
      <c r="G8" s="38" t="s">
        <v>82</v>
      </c>
    </row>
    <row r="9" spans="3:7" ht="12.75">
      <c r="C9" s="38" t="s">
        <v>78</v>
      </c>
      <c r="D9" s="5" t="s">
        <v>148</v>
      </c>
      <c r="E9" s="5" t="s">
        <v>199</v>
      </c>
      <c r="F9" s="5" t="s">
        <v>195</v>
      </c>
      <c r="G9" s="38" t="s">
        <v>83</v>
      </c>
    </row>
    <row r="10" spans="4:7" ht="12.75">
      <c r="D10" s="5" t="s">
        <v>39</v>
      </c>
      <c r="E10" s="5" t="s">
        <v>39</v>
      </c>
      <c r="F10" s="5" t="s">
        <v>39</v>
      </c>
      <c r="G10" s="5" t="s">
        <v>39</v>
      </c>
    </row>
    <row r="11" spans="4:6" ht="12.75">
      <c r="D11" s="9"/>
      <c r="E11" s="9"/>
      <c r="F11" s="9"/>
    </row>
    <row r="12" spans="1:7" ht="12.75">
      <c r="A12" s="2" t="s">
        <v>17</v>
      </c>
      <c r="D12" s="3">
        <v>6287231</v>
      </c>
      <c r="E12" s="3">
        <v>6712693</v>
      </c>
      <c r="F12" s="3">
        <v>9238414</v>
      </c>
      <c r="G12" s="3">
        <v>0</v>
      </c>
    </row>
    <row r="13" spans="1:7" ht="12.75">
      <c r="A13" s="2" t="s">
        <v>18</v>
      </c>
      <c r="D13" s="3">
        <v>139121</v>
      </c>
      <c r="E13" s="3">
        <v>139121</v>
      </c>
      <c r="F13" s="3">
        <v>139121</v>
      </c>
      <c r="G13" s="3">
        <v>0</v>
      </c>
    </row>
    <row r="14" spans="1:7" ht="12.75">
      <c r="A14" s="2" t="s">
        <v>76</v>
      </c>
      <c r="D14" s="3">
        <v>970000</v>
      </c>
      <c r="E14" s="3">
        <v>1000000</v>
      </c>
      <c r="F14" s="3">
        <v>1000000</v>
      </c>
      <c r="G14" s="3">
        <v>0</v>
      </c>
    </row>
    <row r="15" spans="1:7" ht="12.75">
      <c r="A15" s="2" t="s">
        <v>70</v>
      </c>
      <c r="C15" s="38">
        <v>15</v>
      </c>
      <c r="D15" s="3">
        <v>-2564417</v>
      </c>
      <c r="E15" s="3">
        <v>-2564417</v>
      </c>
      <c r="F15" s="3">
        <v>-2564417</v>
      </c>
      <c r="G15" s="3">
        <v>0</v>
      </c>
    </row>
    <row r="16" ht="12.75">
      <c r="G16" s="3"/>
    </row>
    <row r="17" spans="1:7" ht="12.75">
      <c r="A17" s="2" t="s">
        <v>19</v>
      </c>
      <c r="G17" s="3"/>
    </row>
    <row r="18" spans="1:7" ht="12.75">
      <c r="A18" s="2" t="s">
        <v>20</v>
      </c>
      <c r="D18" s="3">
        <v>2904663</v>
      </c>
      <c r="E18" s="3">
        <v>2168835</v>
      </c>
      <c r="F18" s="3">
        <v>1837800</v>
      </c>
      <c r="G18" s="3">
        <v>0</v>
      </c>
    </row>
    <row r="19" spans="1:7" ht="12.75">
      <c r="A19" s="2" t="s">
        <v>21</v>
      </c>
      <c r="D19" s="3">
        <f>14168190+58610575</f>
        <v>72778765</v>
      </c>
      <c r="E19" s="3">
        <f>3468537+66150885</f>
        <v>69619422</v>
      </c>
      <c r="F19" s="3">
        <f>60195376</f>
        <v>60195376</v>
      </c>
      <c r="G19" s="3">
        <v>0</v>
      </c>
    </row>
    <row r="20" spans="1:7" ht="12.75">
      <c r="A20" s="2" t="s">
        <v>22</v>
      </c>
      <c r="D20" s="3">
        <v>1252119</v>
      </c>
      <c r="E20" s="3">
        <f>1136819+90000+181089</f>
        <v>1407908</v>
      </c>
      <c r="F20" s="3">
        <f>323185+105000+288889</f>
        <v>717074</v>
      </c>
      <c r="G20" s="3">
        <v>368844</v>
      </c>
    </row>
    <row r="21" spans="1:7" ht="12.75">
      <c r="A21" s="2" t="s">
        <v>23</v>
      </c>
      <c r="D21" s="3">
        <v>7708450</v>
      </c>
      <c r="E21" s="3">
        <v>7618246</v>
      </c>
      <c r="F21" s="3">
        <v>5945814</v>
      </c>
      <c r="G21" s="3">
        <v>0</v>
      </c>
    </row>
    <row r="22" spans="1:7" ht="12.75">
      <c r="A22" s="2" t="s">
        <v>24</v>
      </c>
      <c r="D22" s="3">
        <v>2463427</v>
      </c>
      <c r="E22" s="3">
        <v>19174435</v>
      </c>
      <c r="F22" s="3">
        <f>4649377+10917045</f>
        <v>15566422</v>
      </c>
      <c r="G22" s="3">
        <v>2</v>
      </c>
    </row>
    <row r="23" spans="4:7" ht="12.75">
      <c r="D23" s="10">
        <f>SUM(D18:D22)</f>
        <v>87107424</v>
      </c>
      <c r="E23" s="10">
        <f>SUM(E18:E22)</f>
        <v>99988846</v>
      </c>
      <c r="F23" s="10">
        <f>SUM(F18:F22)</f>
        <v>84262486</v>
      </c>
      <c r="G23" s="10">
        <f>SUM(G18:G22)</f>
        <v>368846</v>
      </c>
    </row>
    <row r="24" ht="12.75">
      <c r="G24" s="3"/>
    </row>
    <row r="25" spans="1:7" ht="12.75">
      <c r="A25" s="2" t="s">
        <v>25</v>
      </c>
      <c r="G25" s="3"/>
    </row>
    <row r="26" spans="1:7" ht="12.75">
      <c r="A26" s="2" t="s">
        <v>26</v>
      </c>
      <c r="D26" s="3">
        <f>39708627+3055518</f>
        <v>42764145</v>
      </c>
      <c r="E26" s="3">
        <v>40880605</v>
      </c>
      <c r="F26" s="3">
        <f>30814102+6965956-1011891</f>
        <v>36768167</v>
      </c>
      <c r="G26" s="3">
        <v>0</v>
      </c>
    </row>
    <row r="27" spans="1:7" ht="12.75">
      <c r="A27" s="2" t="s">
        <v>27</v>
      </c>
      <c r="D27" s="3">
        <f>8384266+1738663-75000</f>
        <v>10047929</v>
      </c>
      <c r="E27" s="3">
        <f>8495411+2979531+539058</f>
        <v>12014000</v>
      </c>
      <c r="F27" s="3">
        <f>7818487+3034635+342017+1011891</f>
        <v>12207030</v>
      </c>
      <c r="G27" s="3">
        <v>370108</v>
      </c>
    </row>
    <row r="28" spans="1:7" ht="12.75">
      <c r="A28" s="2" t="s">
        <v>28</v>
      </c>
      <c r="C28" s="38">
        <v>24</v>
      </c>
      <c r="D28" s="3">
        <v>10905554</v>
      </c>
      <c r="E28" s="3">
        <v>8890984</v>
      </c>
      <c r="F28" s="3">
        <v>3328692</v>
      </c>
      <c r="G28" s="3">
        <v>0</v>
      </c>
    </row>
    <row r="29" spans="1:7" ht="12.75">
      <c r="A29" s="2" t="s">
        <v>29</v>
      </c>
      <c r="D29" s="3">
        <v>4737823</v>
      </c>
      <c r="E29" s="3">
        <v>3857702</v>
      </c>
      <c r="F29" s="3">
        <v>1237410</v>
      </c>
      <c r="G29" s="3">
        <v>0</v>
      </c>
    </row>
    <row r="30" spans="4:7" ht="12.75">
      <c r="D30" s="10">
        <f>SUM(D26:D29)</f>
        <v>68455451</v>
      </c>
      <c r="E30" s="10">
        <f>SUM(E26:E29)</f>
        <v>65643291</v>
      </c>
      <c r="F30" s="10">
        <f>SUM(F26:F29)</f>
        <v>53541299</v>
      </c>
      <c r="G30" s="10">
        <f>SUM(G26:G29)</f>
        <v>370108</v>
      </c>
    </row>
    <row r="31" spans="1:7" ht="12.75">
      <c r="A31" s="2" t="s">
        <v>30</v>
      </c>
      <c r="D31" s="10">
        <f>D23-D30</f>
        <v>18651973</v>
      </c>
      <c r="E31" s="10">
        <f>E23-E30</f>
        <v>34345555</v>
      </c>
      <c r="F31" s="10">
        <f>F23-F30</f>
        <v>30721187</v>
      </c>
      <c r="G31" s="10">
        <f>G23-G30</f>
        <v>-1262</v>
      </c>
    </row>
    <row r="32" spans="4:7" ht="12.75">
      <c r="D32" s="12"/>
      <c r="E32" s="12"/>
      <c r="F32" s="12"/>
      <c r="G32" s="12"/>
    </row>
    <row r="33" spans="4:7" ht="13.5" thickBot="1">
      <c r="D33" s="8">
        <f>SUM(D12:D15)+D31</f>
        <v>23483908</v>
      </c>
      <c r="E33" s="8">
        <f>SUM(E12:E15)+E31</f>
        <v>39632952</v>
      </c>
      <c r="F33" s="8">
        <f>SUM(F12:F15)+F31</f>
        <v>38534305</v>
      </c>
      <c r="G33" s="8">
        <f>SUM(G12:G15)+G31</f>
        <v>-1262</v>
      </c>
    </row>
    <row r="34" ht="13.5" thickTop="1">
      <c r="G34" s="3"/>
    </row>
    <row r="35" spans="1:7" ht="12.75">
      <c r="A35" s="2" t="s">
        <v>31</v>
      </c>
      <c r="G35" s="3"/>
    </row>
    <row r="36" spans="1:7" ht="12.75">
      <c r="A36" s="2" t="s">
        <v>32</v>
      </c>
      <c r="D36" s="3">
        <v>21254000</v>
      </c>
      <c r="E36" s="3">
        <v>28354000</v>
      </c>
      <c r="F36" s="3">
        <v>28354000</v>
      </c>
      <c r="G36" s="3">
        <v>2</v>
      </c>
    </row>
    <row r="37" spans="1:7" ht="12.75">
      <c r="A37" s="2" t="s">
        <v>149</v>
      </c>
      <c r="D37" s="3">
        <v>0</v>
      </c>
      <c r="E37" s="3">
        <v>6433824</v>
      </c>
      <c r="F37" s="3">
        <v>6436202</v>
      </c>
      <c r="G37" s="3"/>
    </row>
    <row r="38" spans="1:7" ht="12.75">
      <c r="A38" s="2" t="s">
        <v>140</v>
      </c>
      <c r="D38" s="6">
        <v>434293</v>
      </c>
      <c r="E38" s="6">
        <v>3120474</v>
      </c>
      <c r="F38" s="6">
        <v>3732222</v>
      </c>
      <c r="G38" s="6">
        <v>-1264</v>
      </c>
    </row>
    <row r="39" spans="4:7" ht="12.75">
      <c r="D39" s="3">
        <f>SUM(D36:D38)</f>
        <v>21688293</v>
      </c>
      <c r="E39" s="3">
        <f>SUM(E36:E38)</f>
        <v>37908298</v>
      </c>
      <c r="F39" s="3">
        <f>SUM(F36:F38)</f>
        <v>38522424</v>
      </c>
      <c r="G39" s="3">
        <f>SUM(G36:G38)</f>
        <v>-1262</v>
      </c>
    </row>
    <row r="40" ht="12.75">
      <c r="G40" s="3"/>
    </row>
    <row r="41" spans="1:7" ht="12.75">
      <c r="A41" s="2" t="s">
        <v>34</v>
      </c>
      <c r="C41" s="38">
        <v>24</v>
      </c>
      <c r="D41" s="3">
        <v>22283</v>
      </c>
      <c r="E41" s="3">
        <v>19050</v>
      </c>
      <c r="F41" s="3">
        <v>11881</v>
      </c>
      <c r="G41" s="3">
        <v>0</v>
      </c>
    </row>
    <row r="42" spans="1:7" ht="12.75" hidden="1">
      <c r="A42" s="2" t="s">
        <v>35</v>
      </c>
      <c r="C42" s="38">
        <v>24</v>
      </c>
      <c r="D42" s="3">
        <v>1773332</v>
      </c>
      <c r="E42" s="3">
        <v>1705604</v>
      </c>
      <c r="F42" s="3">
        <v>0</v>
      </c>
      <c r="G42" s="3">
        <v>0</v>
      </c>
    </row>
    <row r="43" spans="4:7" ht="13.5" thickBot="1">
      <c r="D43" s="11">
        <f>SUM(D39:D42)</f>
        <v>23483908</v>
      </c>
      <c r="E43" s="11">
        <f>SUM(E39:E42)</f>
        <v>39632952</v>
      </c>
      <c r="F43" s="11">
        <f>SUM(F39:F42)</f>
        <v>38534305</v>
      </c>
      <c r="G43" s="11">
        <f>SUM(G39:G42)</f>
        <v>-1262</v>
      </c>
    </row>
    <row r="44" spans="4:7" ht="13.5" thickTop="1">
      <c r="D44" s="12"/>
      <c r="E44" s="12"/>
      <c r="F44" s="12"/>
      <c r="G44" s="12"/>
    </row>
    <row r="45" spans="4:7" ht="12.75">
      <c r="D45" s="12"/>
      <c r="E45" s="12"/>
      <c r="F45" s="12"/>
      <c r="G45" s="12"/>
    </row>
    <row r="46" spans="4:7" ht="12.75">
      <c r="D46" s="12"/>
      <c r="E46" s="12"/>
      <c r="F46" s="12"/>
      <c r="G46" s="12"/>
    </row>
    <row r="47" spans="4:7" ht="12.75">
      <c r="D47" s="12"/>
      <c r="E47" s="12"/>
      <c r="F47" s="12"/>
      <c r="G47" s="12"/>
    </row>
    <row r="48" spans="4:7" ht="12.75">
      <c r="D48" s="12"/>
      <c r="E48" s="12"/>
      <c r="F48" s="12"/>
      <c r="G48" s="12"/>
    </row>
    <row r="49" spans="4:7" ht="12.75">
      <c r="D49" s="12"/>
      <c r="E49" s="12"/>
      <c r="F49" s="12"/>
      <c r="G49" s="12"/>
    </row>
    <row r="50" spans="4:7" ht="12.75">
      <c r="D50" s="12"/>
      <c r="E50" s="12"/>
      <c r="F50" s="12"/>
      <c r="G50" s="12"/>
    </row>
    <row r="51" spans="4:7" ht="12.75">
      <c r="D51" s="12"/>
      <c r="E51" s="12"/>
      <c r="F51" s="12"/>
      <c r="G51" s="12"/>
    </row>
    <row r="52" spans="4:7" ht="12.75">
      <c r="D52" s="12"/>
      <c r="E52" s="12"/>
      <c r="F52" s="12"/>
      <c r="G52" s="12"/>
    </row>
    <row r="53" spans="4:6" ht="12.75">
      <c r="D53" s="12"/>
      <c r="E53" s="12"/>
      <c r="F53" s="12"/>
    </row>
    <row r="54" spans="4:6" ht="12.75">
      <c r="D54" s="12"/>
      <c r="E54" s="12"/>
      <c r="F54" s="12"/>
    </row>
  </sheetData>
  <printOptions/>
  <pageMargins left="0.5905511811023623" right="0.3937007874015748" top="0.5905511811023623" bottom="0.3937007874015748" header="0.5118110236220472" footer="0.5118110236220472"/>
  <pageSetup orientation="portrait" r:id="rId2"/>
  <drawing r:id="rId1"/>
</worksheet>
</file>

<file path=xl/worksheets/sheet4.xml><?xml version="1.0" encoding="utf-8"?>
<worksheet xmlns="http://schemas.openxmlformats.org/spreadsheetml/2006/main" xmlns:r="http://schemas.openxmlformats.org/officeDocument/2006/relationships">
  <dimension ref="A1:G23"/>
  <sheetViews>
    <sheetView tabSelected="1" workbookViewId="0" topLeftCell="A1">
      <selection activeCell="A15" sqref="A15"/>
    </sheetView>
  </sheetViews>
  <sheetFormatPr defaultColWidth="9.140625" defaultRowHeight="12.75"/>
  <cols>
    <col min="1" max="1" width="3.00390625" style="0" customWidth="1"/>
    <col min="2" max="2" width="28.421875" style="0" bestFit="1" customWidth="1"/>
    <col min="3" max="3" width="6.140625" style="0" customWidth="1"/>
    <col min="4" max="4" width="13.57421875" style="13" customWidth="1"/>
    <col min="5" max="5" width="13.421875" style="13" customWidth="1"/>
    <col min="6" max="6" width="17.8515625" style="0" bestFit="1" customWidth="1"/>
    <col min="7" max="7" width="14.28125" style="0" customWidth="1"/>
  </cols>
  <sheetData>
    <row r="1" spans="1:5" s="2" customFormat="1" ht="12.75">
      <c r="A1" s="1" t="s">
        <v>0</v>
      </c>
      <c r="D1" s="3"/>
      <c r="E1" s="3"/>
    </row>
    <row r="2" spans="1:5" s="2" customFormat="1" ht="12.75">
      <c r="A2" s="2" t="s">
        <v>1</v>
      </c>
      <c r="D2" s="3"/>
      <c r="E2" s="3"/>
    </row>
    <row r="3" spans="4:5" s="2" customFormat="1" ht="12.75">
      <c r="D3" s="3"/>
      <c r="E3" s="3"/>
    </row>
    <row r="4" spans="1:5" s="1" customFormat="1" ht="12.75">
      <c r="A4" s="1" t="s">
        <v>36</v>
      </c>
      <c r="D4" s="4"/>
      <c r="E4" s="4"/>
    </row>
    <row r="5" spans="1:5" s="1" customFormat="1" ht="12.75">
      <c r="A5" s="1" t="s">
        <v>197</v>
      </c>
      <c r="D5" s="4"/>
      <c r="E5" s="4"/>
    </row>
    <row r="6" spans="1:5" s="2" customFormat="1" ht="12.75">
      <c r="A6" s="2" t="s">
        <v>3</v>
      </c>
      <c r="D6" s="3"/>
      <c r="E6" s="3"/>
    </row>
    <row r="8" spans="4:7" ht="12.75">
      <c r="D8" s="14" t="s">
        <v>37</v>
      </c>
      <c r="E8" s="67" t="s">
        <v>37</v>
      </c>
      <c r="F8" s="15" t="s">
        <v>141</v>
      </c>
      <c r="G8" s="15"/>
    </row>
    <row r="9" spans="3:7" ht="12.75">
      <c r="C9" s="15" t="s">
        <v>78</v>
      </c>
      <c r="D9" s="67" t="s">
        <v>138</v>
      </c>
      <c r="E9" s="67" t="s">
        <v>147</v>
      </c>
      <c r="F9" s="15" t="s">
        <v>33</v>
      </c>
      <c r="G9" s="15" t="s">
        <v>38</v>
      </c>
    </row>
    <row r="10" spans="4:7" ht="12.75">
      <c r="D10" s="14" t="s">
        <v>39</v>
      </c>
      <c r="E10" s="67" t="s">
        <v>39</v>
      </c>
      <c r="F10" s="15" t="s">
        <v>39</v>
      </c>
      <c r="G10" s="15" t="s">
        <v>39</v>
      </c>
    </row>
    <row r="12" spans="1:7" ht="12.75">
      <c r="A12" t="s">
        <v>40</v>
      </c>
      <c r="D12" s="13">
        <v>2</v>
      </c>
      <c r="F12" s="13">
        <v>-1264</v>
      </c>
      <c r="G12" s="16">
        <f>SUM(D12:F12)</f>
        <v>-1262</v>
      </c>
    </row>
    <row r="13" ht="12.75">
      <c r="F13" s="13"/>
    </row>
    <row r="14" spans="1:7" ht="12.75">
      <c r="A14" t="s">
        <v>206</v>
      </c>
      <c r="C14" s="15"/>
      <c r="F14" s="13"/>
      <c r="G14" s="16"/>
    </row>
    <row r="15" spans="2:7" ht="12.75">
      <c r="B15" t="s">
        <v>152</v>
      </c>
      <c r="C15" s="15"/>
      <c r="D15" s="13">
        <f>21253998</f>
        <v>21253998</v>
      </c>
      <c r="F15" s="13"/>
      <c r="G15" s="16">
        <f>SUM(D15:F15)</f>
        <v>21253998</v>
      </c>
    </row>
    <row r="16" spans="2:7" ht="12.75">
      <c r="B16" t="s">
        <v>153</v>
      </c>
      <c r="C16" s="15"/>
      <c r="D16" s="13">
        <v>7100000</v>
      </c>
      <c r="E16" s="13">
        <v>6436202</v>
      </c>
      <c r="F16" s="13"/>
      <c r="G16" s="16">
        <f>SUM(D16:F16)</f>
        <v>13536202</v>
      </c>
    </row>
    <row r="17" spans="2:7" ht="12.75">
      <c r="B17" t="s">
        <v>180</v>
      </c>
      <c r="C17" s="15"/>
      <c r="F17" s="13"/>
      <c r="G17" s="16"/>
    </row>
    <row r="18" ht="12.75">
      <c r="F18" s="13"/>
    </row>
    <row r="19" spans="1:7" ht="12.75">
      <c r="A19" t="s">
        <v>200</v>
      </c>
      <c r="F19" s="13">
        <v>4345933</v>
      </c>
      <c r="G19" s="16">
        <f>SUM(D19:F19)</f>
        <v>4345933</v>
      </c>
    </row>
    <row r="20" spans="6:7" ht="12.75">
      <c r="F20" s="13"/>
      <c r="G20" s="16"/>
    </row>
    <row r="21" spans="1:7" ht="12.75">
      <c r="A21" t="s">
        <v>201</v>
      </c>
      <c r="C21" s="15">
        <v>7</v>
      </c>
      <c r="F21" s="13">
        <v>-612447</v>
      </c>
      <c r="G21" s="16">
        <f>SUM(D21:F21)</f>
        <v>-612447</v>
      </c>
    </row>
    <row r="22" ht="12.75">
      <c r="F22" s="13"/>
    </row>
    <row r="23" spans="1:7" ht="13.5" thickBot="1">
      <c r="A23" t="s">
        <v>196</v>
      </c>
      <c r="D23" s="17">
        <f>SUM(D12:D22)</f>
        <v>28354000</v>
      </c>
      <c r="E23" s="17">
        <f>SUM(E12:E22)</f>
        <v>6436202</v>
      </c>
      <c r="F23" s="17">
        <f>SUM(F12:F22)</f>
        <v>3732222</v>
      </c>
      <c r="G23" s="18">
        <f>SUM(D23:F23)</f>
        <v>38522424</v>
      </c>
    </row>
    <row r="24" ht="13.5" thickTop="1"/>
  </sheetData>
  <printOptions/>
  <pageMargins left="0.5905511811023623" right="0.3937007874015748" top="0.5905511811023623" bottom="0.3937007874015748" header="0.5118110236220472" footer="0.5118110236220472"/>
  <pageSetup orientation="portrait" r:id="rId2"/>
  <drawing r:id="rId1"/>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B9" sqref="B9"/>
    </sheetView>
  </sheetViews>
  <sheetFormatPr defaultColWidth="9.140625" defaultRowHeight="12.75"/>
  <cols>
    <col min="1" max="1" width="9.140625" style="2" customWidth="1"/>
    <col min="2" max="2" width="53.8515625" style="2" customWidth="1"/>
    <col min="3" max="3" width="13.7109375" style="3" hidden="1" customWidth="1"/>
    <col min="4" max="4" width="2.00390625" style="3" hidden="1" customWidth="1"/>
    <col min="5" max="5" width="13.7109375" style="3" hidden="1" customWidth="1"/>
    <col min="6" max="6" width="2.00390625" style="3" hidden="1" customWidth="1"/>
    <col min="7" max="7" width="13.7109375" style="3" customWidth="1"/>
    <col min="8" max="8" width="2.00390625" style="3" customWidth="1"/>
    <col min="9" max="9" width="13.7109375" style="3" customWidth="1"/>
    <col min="10" max="16384" width="9.140625" style="2" customWidth="1"/>
  </cols>
  <sheetData>
    <row r="1" ht="12.75">
      <c r="A1" s="1" t="s">
        <v>0</v>
      </c>
    </row>
    <row r="2" ht="12.75">
      <c r="A2" s="2" t="s">
        <v>1</v>
      </c>
    </row>
    <row r="4" spans="1:9" s="1" customFormat="1" ht="12.75">
      <c r="A4" s="1" t="s">
        <v>41</v>
      </c>
      <c r="C4" s="4"/>
      <c r="D4" s="4"/>
      <c r="E4" s="4"/>
      <c r="F4" s="4"/>
      <c r="G4" s="4"/>
      <c r="H4" s="4"/>
      <c r="I4" s="4"/>
    </row>
    <row r="5" spans="1:9" s="1" customFormat="1" ht="12.75">
      <c r="A5" s="1" t="s">
        <v>197</v>
      </c>
      <c r="C5" s="4"/>
      <c r="D5" s="4"/>
      <c r="E5" s="4"/>
      <c r="F5" s="4"/>
      <c r="G5" s="4"/>
      <c r="H5" s="4"/>
      <c r="I5" s="4"/>
    </row>
    <row r="6" ht="12.75">
      <c r="A6" s="2" t="s">
        <v>3</v>
      </c>
    </row>
    <row r="7" spans="3:9" ht="12.75">
      <c r="C7" s="88" t="s">
        <v>77</v>
      </c>
      <c r="D7" s="88"/>
      <c r="E7" s="88"/>
      <c r="F7" s="5"/>
      <c r="G7" s="88" t="s">
        <v>198</v>
      </c>
      <c r="H7" s="88"/>
      <c r="I7" s="88"/>
    </row>
    <row r="8" spans="3:9" ht="12.75">
      <c r="C8" s="5"/>
      <c r="D8" s="5"/>
      <c r="E8" s="5"/>
      <c r="F8" s="5"/>
      <c r="G8" s="5" t="s">
        <v>186</v>
      </c>
      <c r="H8" s="5"/>
      <c r="I8" s="5"/>
    </row>
    <row r="9" spans="3:9" ht="12.75">
      <c r="C9" s="5" t="s">
        <v>13</v>
      </c>
      <c r="D9" s="5"/>
      <c r="E9" s="5" t="s">
        <v>151</v>
      </c>
      <c r="F9" s="5"/>
      <c r="G9" s="81" t="s">
        <v>193</v>
      </c>
      <c r="H9" s="5"/>
      <c r="I9" s="5" t="s">
        <v>192</v>
      </c>
    </row>
    <row r="10" spans="3:9" ht="12.75">
      <c r="C10" s="5" t="s">
        <v>39</v>
      </c>
      <c r="D10" s="5"/>
      <c r="E10" s="5" t="s">
        <v>39</v>
      </c>
      <c r="F10" s="5"/>
      <c r="G10" s="5" t="s">
        <v>39</v>
      </c>
      <c r="H10" s="5"/>
      <c r="I10" s="5" t="s">
        <v>39</v>
      </c>
    </row>
    <row r="11" spans="3:9" ht="12.75">
      <c r="C11" s="5"/>
      <c r="D11" s="5"/>
      <c r="E11" s="5" t="s">
        <v>150</v>
      </c>
      <c r="F11" s="5"/>
      <c r="G11" s="5"/>
      <c r="H11" s="5"/>
      <c r="I11" s="5"/>
    </row>
    <row r="12" spans="1:9" ht="12.75">
      <c r="A12" s="2" t="s">
        <v>63</v>
      </c>
      <c r="C12" s="3">
        <v>-1719211</v>
      </c>
      <c r="E12" s="3">
        <v>0</v>
      </c>
      <c r="G12" s="3">
        <v>8532450</v>
      </c>
      <c r="I12" s="3">
        <v>0</v>
      </c>
    </row>
    <row r="14" spans="1:9" ht="12.75">
      <c r="A14" s="2" t="s">
        <v>64</v>
      </c>
      <c r="C14" s="3">
        <v>-213176</v>
      </c>
      <c r="E14" s="3">
        <v>0</v>
      </c>
      <c r="G14" s="3">
        <v>-1743483</v>
      </c>
      <c r="I14" s="3">
        <v>0</v>
      </c>
    </row>
    <row r="16" spans="1:9" ht="12.75">
      <c r="A16" s="2" t="s">
        <v>65</v>
      </c>
      <c r="C16" s="6">
        <v>3492568</v>
      </c>
      <c r="E16" s="6">
        <v>0</v>
      </c>
      <c r="F16" s="6"/>
      <c r="G16" s="6">
        <v>8777453</v>
      </c>
      <c r="I16" s="6">
        <v>0</v>
      </c>
    </row>
    <row r="18" spans="1:9" ht="12.75">
      <c r="A18" s="2" t="s">
        <v>66</v>
      </c>
      <c r="C18" s="3">
        <f>SUM(C12:C16)</f>
        <v>1560181</v>
      </c>
      <c r="E18" s="3">
        <v>0</v>
      </c>
      <c r="G18" s="3">
        <f>SUM(G12:G16)</f>
        <v>15566420</v>
      </c>
      <c r="I18" s="3">
        <v>0</v>
      </c>
    </row>
    <row r="20" spans="1:9" ht="12.75">
      <c r="A20" s="2" t="s">
        <v>67</v>
      </c>
      <c r="C20" s="3">
        <v>162556</v>
      </c>
      <c r="E20" s="3">
        <v>0</v>
      </c>
      <c r="G20" s="3">
        <v>2</v>
      </c>
      <c r="I20" s="3">
        <v>0</v>
      </c>
    </row>
    <row r="22" spans="1:9" ht="13.5" thickBot="1">
      <c r="A22" s="2" t="s">
        <v>87</v>
      </c>
      <c r="C22" s="11">
        <f>SUM(C18:C20)</f>
        <v>1722737</v>
      </c>
      <c r="E22" s="11">
        <v>0</v>
      </c>
      <c r="F22" s="11"/>
      <c r="G22" s="11">
        <f>SUM(G18:G20)</f>
        <v>15566422</v>
      </c>
      <c r="I22" s="11">
        <v>0</v>
      </c>
    </row>
    <row r="23" ht="13.5" thickTop="1"/>
    <row r="25" ht="12.75">
      <c r="A25" s="2" t="s">
        <v>88</v>
      </c>
    </row>
    <row r="27" spans="1:9" ht="12.75">
      <c r="A27" s="2" t="s">
        <v>71</v>
      </c>
      <c r="C27" s="3">
        <v>2463427</v>
      </c>
      <c r="E27" s="3">
        <v>0</v>
      </c>
      <c r="G27" s="3">
        <v>15566422</v>
      </c>
      <c r="I27" s="3">
        <v>0</v>
      </c>
    </row>
    <row r="28" spans="1:9" ht="12.75">
      <c r="A28" s="2" t="s">
        <v>129</v>
      </c>
      <c r="C28" s="3">
        <v>-740690</v>
      </c>
      <c r="E28" s="3">
        <v>0</v>
      </c>
      <c r="G28" s="3">
        <v>0</v>
      </c>
      <c r="I28" s="3">
        <v>0</v>
      </c>
    </row>
    <row r="29" spans="3:9" ht="13.5" thickBot="1">
      <c r="C29" s="11">
        <f>SUM(C27:C28)</f>
        <v>1722737</v>
      </c>
      <c r="E29" s="11">
        <v>0</v>
      </c>
      <c r="F29" s="11"/>
      <c r="G29" s="11">
        <f>SUM(G27:G28)</f>
        <v>15566422</v>
      </c>
      <c r="I29" s="11">
        <v>0</v>
      </c>
    </row>
    <row r="30" ht="13.5" thickTop="1"/>
  </sheetData>
  <mergeCells count="2">
    <mergeCell ref="C7:E7"/>
    <mergeCell ref="G7:I7"/>
  </mergeCells>
  <printOptions/>
  <pageMargins left="0.5905511811023623" right="0.3937007874015748"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146"/>
  <sheetViews>
    <sheetView zoomScaleSheetLayoutView="100" workbookViewId="0" topLeftCell="A117">
      <selection activeCell="C54" sqref="C54"/>
    </sheetView>
  </sheetViews>
  <sheetFormatPr defaultColWidth="9.140625" defaultRowHeight="12.75"/>
  <cols>
    <col min="1" max="1" width="4.140625" style="24" customWidth="1"/>
    <col min="2" max="2" width="13.7109375" style="19" customWidth="1"/>
    <col min="3" max="3" width="44.28125" style="19" customWidth="1"/>
    <col min="4" max="4" width="15.57421875" style="20" customWidth="1"/>
    <col min="5" max="5" width="17.8515625" style="20" customWidth="1"/>
    <col min="6" max="6" width="11.28125" style="71" bestFit="1" customWidth="1"/>
    <col min="7" max="16384" width="8.8515625" style="20" customWidth="1"/>
  </cols>
  <sheetData>
    <row r="1" spans="1:6" s="2" customFormat="1" ht="12.75">
      <c r="A1" s="24" t="s">
        <v>0</v>
      </c>
      <c r="C1" s="3"/>
      <c r="F1" s="27"/>
    </row>
    <row r="2" spans="1:6" s="2" customFormat="1" ht="12.75">
      <c r="A2" s="29" t="s">
        <v>1</v>
      </c>
      <c r="C2" s="3"/>
      <c r="F2" s="27"/>
    </row>
    <row r="3" spans="1:3" ht="12.75">
      <c r="A3" s="30"/>
      <c r="B3" s="23"/>
      <c r="C3" s="23"/>
    </row>
    <row r="5" ht="12.75">
      <c r="B5" s="21"/>
    </row>
    <row r="6" ht="12.75">
      <c r="B6" s="25"/>
    </row>
    <row r="8" spans="1:2" ht="12.75">
      <c r="A8" s="58" t="s">
        <v>90</v>
      </c>
      <c r="B8" s="21" t="s">
        <v>42</v>
      </c>
    </row>
    <row r="9" ht="12.75">
      <c r="B9" s="21"/>
    </row>
    <row r="10" ht="12.75">
      <c r="B10" s="21"/>
    </row>
    <row r="11" ht="12.75">
      <c r="B11" s="21"/>
    </row>
    <row r="12" ht="12.75">
      <c r="B12" s="21"/>
    </row>
    <row r="13" ht="12.75">
      <c r="B13" s="21"/>
    </row>
    <row r="14" ht="12.75">
      <c r="B14" s="21"/>
    </row>
    <row r="15" ht="12.75">
      <c r="B15" s="21"/>
    </row>
    <row r="16" ht="12.75">
      <c r="B16" s="21"/>
    </row>
    <row r="17" spans="1:2" ht="12.75">
      <c r="A17" s="58" t="s">
        <v>89</v>
      </c>
      <c r="B17" s="21" t="s">
        <v>91</v>
      </c>
    </row>
    <row r="18" spans="1:2" ht="12.75">
      <c r="A18" s="58"/>
      <c r="B18" s="21"/>
    </row>
    <row r="19" ht="12.75">
      <c r="B19" s="21"/>
    </row>
    <row r="22" spans="1:2" ht="12.75">
      <c r="A22" s="58" t="s">
        <v>92</v>
      </c>
      <c r="B22" s="21" t="s">
        <v>44</v>
      </c>
    </row>
    <row r="23" ht="12.75">
      <c r="B23" s="21"/>
    </row>
    <row r="27" spans="1:2" ht="12.75">
      <c r="A27" s="58" t="s">
        <v>93</v>
      </c>
      <c r="B27" s="21" t="s">
        <v>45</v>
      </c>
    </row>
    <row r="28" ht="12.75">
      <c r="B28" s="21"/>
    </row>
    <row r="29" spans="1:2" ht="13.5" customHeight="1">
      <c r="A29" s="20"/>
      <c r="B29" s="20"/>
    </row>
    <row r="30" ht="13.5" customHeight="1">
      <c r="B30" s="22"/>
    </row>
    <row r="31" ht="13.5" customHeight="1">
      <c r="B31" s="22"/>
    </row>
    <row r="32" spans="1:6" s="2" customFormat="1" ht="12.75">
      <c r="A32" s="59" t="s">
        <v>94</v>
      </c>
      <c r="B32" s="26" t="s">
        <v>46</v>
      </c>
      <c r="C32" s="27"/>
      <c r="F32" s="27"/>
    </row>
    <row r="33" spans="1:6" s="2" customFormat="1" ht="12.75">
      <c r="A33" s="31"/>
      <c r="B33" s="26"/>
      <c r="C33" s="27"/>
      <c r="F33" s="27"/>
    </row>
    <row r="34" spans="1:2" ht="13.5" customHeight="1">
      <c r="A34" s="20"/>
      <c r="B34" s="20"/>
    </row>
    <row r="35" ht="13.5" customHeight="1"/>
    <row r="36" spans="1:6" s="2" customFormat="1" ht="12.75">
      <c r="A36" s="59" t="s">
        <v>95</v>
      </c>
      <c r="B36" s="26" t="s">
        <v>50</v>
      </c>
      <c r="C36" s="27"/>
      <c r="F36" s="27"/>
    </row>
    <row r="37" spans="1:6" s="2" customFormat="1" ht="12.75">
      <c r="A37" s="59"/>
      <c r="B37" s="26"/>
      <c r="C37" s="27"/>
      <c r="F37" s="27"/>
    </row>
    <row r="38" spans="1:6" s="2" customFormat="1" ht="12.75">
      <c r="A38" s="59"/>
      <c r="B38" s="26"/>
      <c r="C38" s="27"/>
      <c r="F38" s="27"/>
    </row>
    <row r="39" spans="1:6" s="2" customFormat="1" ht="12.75">
      <c r="A39" s="59"/>
      <c r="B39" s="26"/>
      <c r="C39" s="27"/>
      <c r="F39" s="27"/>
    </row>
    <row r="40" spans="1:6" s="2" customFormat="1" ht="12.75">
      <c r="A40" s="59"/>
      <c r="B40" s="26"/>
      <c r="C40" s="27"/>
      <c r="F40" s="27"/>
    </row>
    <row r="41" spans="1:6" s="2" customFormat="1" ht="12.75">
      <c r="A41" s="59" t="s">
        <v>96</v>
      </c>
      <c r="B41" s="26" t="s">
        <v>47</v>
      </c>
      <c r="C41" s="27"/>
      <c r="F41" s="27"/>
    </row>
    <row r="42" spans="1:6" s="2" customFormat="1" ht="12.75">
      <c r="A42" s="31"/>
      <c r="B42" s="26"/>
      <c r="C42" s="27"/>
      <c r="F42" s="27"/>
    </row>
    <row r="43" spans="1:6" s="2" customFormat="1" ht="12.75">
      <c r="A43" s="31"/>
      <c r="B43" s="27"/>
      <c r="C43" s="27"/>
      <c r="F43" s="27"/>
    </row>
    <row r="44" spans="1:6" s="2" customFormat="1" ht="12.75">
      <c r="A44" s="31"/>
      <c r="B44" s="27"/>
      <c r="C44" s="27"/>
      <c r="F44" s="27"/>
    </row>
    <row r="45" spans="1:6" s="2" customFormat="1" ht="12.75">
      <c r="A45" s="31"/>
      <c r="B45" s="27"/>
      <c r="C45" s="27"/>
      <c r="F45" s="27"/>
    </row>
    <row r="46" spans="1:6" s="2" customFormat="1" ht="12.75">
      <c r="A46" s="31"/>
      <c r="B46" s="27"/>
      <c r="C46" s="27"/>
      <c r="F46" s="27"/>
    </row>
    <row r="47" spans="1:6" s="2" customFormat="1" ht="12.75">
      <c r="A47" s="59" t="s">
        <v>97</v>
      </c>
      <c r="B47" s="26" t="s">
        <v>48</v>
      </c>
      <c r="C47" s="27"/>
      <c r="F47" s="27"/>
    </row>
    <row r="48" spans="1:6" s="2" customFormat="1" ht="12.75">
      <c r="A48" s="59"/>
      <c r="B48" s="26"/>
      <c r="C48" s="27"/>
      <c r="F48" s="27"/>
    </row>
    <row r="49" spans="1:6" s="2" customFormat="1" ht="12.75">
      <c r="A49" s="31"/>
      <c r="C49" s="27"/>
      <c r="D49" s="45" t="s">
        <v>77</v>
      </c>
      <c r="E49" s="45" t="s">
        <v>186</v>
      </c>
      <c r="F49" s="27"/>
    </row>
    <row r="50" spans="1:6" s="2" customFormat="1" ht="12.75">
      <c r="A50" s="31"/>
      <c r="B50" s="26"/>
      <c r="C50" s="27"/>
      <c r="D50" s="45" t="s">
        <v>191</v>
      </c>
      <c r="E50" s="82" t="s">
        <v>202</v>
      </c>
      <c r="F50" s="27"/>
    </row>
    <row r="51" spans="1:6" s="2" customFormat="1" ht="12.75">
      <c r="A51" s="31"/>
      <c r="B51" s="26"/>
      <c r="C51" s="27"/>
      <c r="D51" s="45" t="s">
        <v>39</v>
      </c>
      <c r="E51" s="45" t="s">
        <v>39</v>
      </c>
      <c r="F51" s="27"/>
    </row>
    <row r="52" spans="1:6" s="2" customFormat="1" ht="12.75">
      <c r="A52" s="31"/>
      <c r="B52" s="26" t="s">
        <v>102</v>
      </c>
      <c r="C52" s="27"/>
      <c r="D52" s="45"/>
      <c r="E52" s="45"/>
      <c r="F52" s="27"/>
    </row>
    <row r="53" spans="1:6" s="2" customFormat="1" ht="12.75" customHeight="1">
      <c r="A53" s="31"/>
      <c r="B53" s="27" t="s">
        <v>98</v>
      </c>
      <c r="C53" s="27"/>
      <c r="D53" s="43">
        <v>31835546</v>
      </c>
      <c r="E53" s="43">
        <f>44199818+31835546</f>
        <v>76035364</v>
      </c>
      <c r="F53" s="69"/>
    </row>
    <row r="54" spans="1:6" s="2" customFormat="1" ht="12.75">
      <c r="A54" s="31"/>
      <c r="B54" s="27" t="s">
        <v>99</v>
      </c>
      <c r="C54" s="27"/>
      <c r="D54" s="3">
        <v>985203</v>
      </c>
      <c r="E54" s="3">
        <f>1182580+985203</f>
        <v>2167783</v>
      </c>
      <c r="F54" s="69"/>
    </row>
    <row r="55" spans="1:6" s="2" customFormat="1" ht="12.75">
      <c r="A55" s="31"/>
      <c r="B55" s="32" t="s">
        <v>100</v>
      </c>
      <c r="C55" s="27"/>
      <c r="D55" s="45">
        <v>145703</v>
      </c>
      <c r="E55" s="45">
        <f>358898+145703</f>
        <v>504601</v>
      </c>
      <c r="F55" s="69"/>
    </row>
    <row r="56" spans="1:6" s="2" customFormat="1" ht="13.5" thickBot="1">
      <c r="A56" s="31"/>
      <c r="B56" s="32"/>
      <c r="C56" s="27"/>
      <c r="D56" s="49">
        <f>SUM(D53:D55)</f>
        <v>32966452</v>
      </c>
      <c r="E56" s="49">
        <f>SUM(E53:E55)</f>
        <v>78707748</v>
      </c>
      <c r="F56" s="69"/>
    </row>
    <row r="57" spans="1:6" s="2" customFormat="1" ht="13.5" thickTop="1">
      <c r="A57" s="31"/>
      <c r="B57" s="32"/>
      <c r="C57" s="27"/>
      <c r="D57" s="69"/>
      <c r="E57" s="69"/>
      <c r="F57" s="27"/>
    </row>
    <row r="58" spans="1:6" s="2" customFormat="1" ht="12.75">
      <c r="A58" s="31"/>
      <c r="B58" s="51" t="s">
        <v>144</v>
      </c>
      <c r="C58" s="27"/>
      <c r="D58" s="69"/>
      <c r="E58" s="69"/>
      <c r="F58" s="27"/>
    </row>
    <row r="59" spans="1:6" s="2" customFormat="1" ht="12.75">
      <c r="A59" s="31"/>
      <c r="B59" s="27" t="s">
        <v>98</v>
      </c>
      <c r="C59" s="27"/>
      <c r="D59" s="69">
        <v>3522685</v>
      </c>
      <c r="E59" s="69">
        <f>6750070+3522685</f>
        <v>10272755</v>
      </c>
      <c r="F59" s="69"/>
    </row>
    <row r="60" spans="1:6" s="2" customFormat="1" ht="12.75">
      <c r="A60" s="31"/>
      <c r="B60" s="27" t="s">
        <v>99</v>
      </c>
      <c r="C60" s="27"/>
      <c r="D60" s="69">
        <v>696519</v>
      </c>
      <c r="E60" s="69">
        <f>983656+696519</f>
        <v>1680175</v>
      </c>
      <c r="F60" s="69"/>
    </row>
    <row r="61" spans="1:6" s="2" customFormat="1" ht="12.75">
      <c r="A61" s="31"/>
      <c r="B61" s="32" t="s">
        <v>100</v>
      </c>
      <c r="C61" s="27"/>
      <c r="D61" s="69">
        <v>162584</v>
      </c>
      <c r="E61" s="69">
        <f>237088+162584</f>
        <v>399672</v>
      </c>
      <c r="F61" s="69"/>
    </row>
    <row r="62" spans="1:6" s="2" customFormat="1" ht="12.75">
      <c r="A62" s="31"/>
      <c r="B62" s="32" t="s">
        <v>145</v>
      </c>
      <c r="C62" s="27"/>
      <c r="D62" s="70">
        <v>53752</v>
      </c>
      <c r="E62" s="70">
        <f>81430+53752</f>
        <v>135182</v>
      </c>
      <c r="F62" s="69"/>
    </row>
    <row r="63" spans="1:6" s="2" customFormat="1" ht="12.75">
      <c r="A63" s="31"/>
      <c r="B63" s="32"/>
      <c r="C63" s="27"/>
      <c r="D63" s="69">
        <f>SUM(D59:D62)</f>
        <v>4435540</v>
      </c>
      <c r="E63" s="69">
        <f>SUM(E59:E62)</f>
        <v>12487784</v>
      </c>
      <c r="F63" s="69"/>
    </row>
    <row r="64" spans="1:6" s="2" customFormat="1" ht="12.75">
      <c r="A64" s="31"/>
      <c r="B64" s="32" t="s">
        <v>146</v>
      </c>
      <c r="C64" s="27"/>
      <c r="D64" s="69">
        <v>-2681429</v>
      </c>
      <c r="E64" s="69">
        <f>-3432977-2681429</f>
        <v>-6114406</v>
      </c>
      <c r="F64" s="69"/>
    </row>
    <row r="65" spans="1:6" s="2" customFormat="1" ht="13.5" thickBot="1">
      <c r="A65" s="31"/>
      <c r="B65" s="32" t="s">
        <v>8</v>
      </c>
      <c r="C65" s="27"/>
      <c r="D65" s="49">
        <f>SUM(D63:D64)</f>
        <v>1754111</v>
      </c>
      <c r="E65" s="49">
        <f>SUM(E63:E64)</f>
        <v>6373378</v>
      </c>
      <c r="F65" s="69"/>
    </row>
    <row r="66" spans="1:6" s="2" customFormat="1" ht="13.5" thickTop="1">
      <c r="A66" s="31"/>
      <c r="B66" s="32"/>
      <c r="C66" s="27"/>
      <c r="D66" s="69"/>
      <c r="E66" s="69"/>
      <c r="F66" s="69"/>
    </row>
    <row r="67" spans="1:6" s="2" customFormat="1" ht="12.75">
      <c r="A67" s="31"/>
      <c r="B67" s="32" t="s">
        <v>188</v>
      </c>
      <c r="C67" s="27"/>
      <c r="D67" s="69"/>
      <c r="E67" s="69"/>
      <c r="F67" s="69"/>
    </row>
    <row r="69" spans="1:6" s="2" customFormat="1" ht="12.75">
      <c r="A69" s="59" t="s">
        <v>101</v>
      </c>
      <c r="B69" s="26" t="s">
        <v>74</v>
      </c>
      <c r="C69" s="27"/>
      <c r="F69" s="27"/>
    </row>
    <row r="70" spans="1:6" s="2" customFormat="1" ht="12.75">
      <c r="A70" s="59"/>
      <c r="B70" s="26"/>
      <c r="C70" s="27"/>
      <c r="F70" s="27"/>
    </row>
    <row r="71" spans="1:6" s="2" customFormat="1" ht="12.75">
      <c r="A71" s="31"/>
      <c r="F71" s="27"/>
    </row>
    <row r="72" spans="1:6" s="2" customFormat="1" ht="12.75">
      <c r="A72" s="31"/>
      <c r="F72" s="27"/>
    </row>
    <row r="73" spans="1:6" s="2" customFormat="1" ht="12.75">
      <c r="A73" s="31"/>
      <c r="F73" s="27"/>
    </row>
    <row r="74" spans="1:6" s="2" customFormat="1" ht="12.75">
      <c r="A74" s="59" t="s">
        <v>103</v>
      </c>
      <c r="B74" s="26" t="s">
        <v>51</v>
      </c>
      <c r="C74" s="27"/>
      <c r="F74" s="27"/>
    </row>
    <row r="75" spans="1:6" s="2" customFormat="1" ht="12.75">
      <c r="A75" s="31"/>
      <c r="B75" s="26"/>
      <c r="C75" s="27"/>
      <c r="F75" s="27"/>
    </row>
    <row r="76" spans="1:6" s="2" customFormat="1" ht="12.75">
      <c r="A76" s="31"/>
      <c r="F76" s="27"/>
    </row>
    <row r="77" spans="1:6" s="2" customFormat="1" ht="12.75">
      <c r="A77" s="31"/>
      <c r="B77" s="27"/>
      <c r="C77" s="27"/>
      <c r="F77" s="27"/>
    </row>
    <row r="78" spans="1:6" s="2" customFormat="1" ht="12.75">
      <c r="A78" s="59" t="s">
        <v>104</v>
      </c>
      <c r="B78" s="26" t="s">
        <v>43</v>
      </c>
      <c r="C78" s="27"/>
      <c r="F78" s="27"/>
    </row>
    <row r="79" spans="1:6" s="2" customFormat="1" ht="12.75">
      <c r="A79" s="59"/>
      <c r="B79" s="26"/>
      <c r="C79" s="27"/>
      <c r="F79" s="27"/>
    </row>
    <row r="80" spans="1:6" s="2" customFormat="1" ht="12.75">
      <c r="A80" s="31"/>
      <c r="B80" s="27"/>
      <c r="C80" s="27"/>
      <c r="F80" s="27"/>
    </row>
    <row r="81" spans="1:6" s="2" customFormat="1" ht="12.75">
      <c r="A81" s="31"/>
      <c r="B81" s="27"/>
      <c r="C81" s="27"/>
      <c r="F81" s="27"/>
    </row>
    <row r="82" spans="1:6" s="2" customFormat="1" ht="12.75">
      <c r="A82" s="31"/>
      <c r="B82" s="27"/>
      <c r="C82" s="27"/>
      <c r="F82" s="27"/>
    </row>
    <row r="83" spans="1:6" s="52" customFormat="1" ht="12.75">
      <c r="A83" s="60" t="s">
        <v>105</v>
      </c>
      <c r="B83" s="51" t="s">
        <v>49</v>
      </c>
      <c r="C83" s="32"/>
      <c r="F83" s="32"/>
    </row>
    <row r="84" spans="1:6" s="52" customFormat="1" ht="12.75">
      <c r="A84" s="50"/>
      <c r="B84" s="51"/>
      <c r="C84" s="32"/>
      <c r="F84" s="32"/>
    </row>
    <row r="85" spans="1:6" s="2" customFormat="1" ht="12.75">
      <c r="A85" s="31"/>
      <c r="B85" s="27"/>
      <c r="C85" s="27"/>
      <c r="F85" s="27"/>
    </row>
    <row r="86" spans="1:6" s="2" customFormat="1" ht="12.75">
      <c r="A86" s="31"/>
      <c r="B86" s="27"/>
      <c r="C86" s="27"/>
      <c r="F86" s="27"/>
    </row>
    <row r="87" spans="1:6" s="2" customFormat="1" ht="12.75">
      <c r="A87" s="31"/>
      <c r="B87" s="27"/>
      <c r="C87" s="27"/>
      <c r="F87" s="27"/>
    </row>
    <row r="88" spans="1:6" s="2" customFormat="1" ht="12.75">
      <c r="A88" s="31"/>
      <c r="B88" s="27"/>
      <c r="C88" s="27"/>
      <c r="F88" s="27"/>
    </row>
    <row r="89" spans="1:6" s="2" customFormat="1" ht="12.75">
      <c r="A89" s="31"/>
      <c r="B89" s="27"/>
      <c r="C89" s="27"/>
      <c r="F89" s="27"/>
    </row>
    <row r="90" spans="1:6" s="2" customFormat="1" ht="12.75">
      <c r="A90" s="59" t="s">
        <v>106</v>
      </c>
      <c r="B90" s="26" t="s">
        <v>109</v>
      </c>
      <c r="C90" s="27"/>
      <c r="F90" s="27"/>
    </row>
    <row r="91" spans="1:6" s="2" customFormat="1" ht="12.75">
      <c r="A91" s="59"/>
      <c r="B91" s="26"/>
      <c r="C91" s="27"/>
      <c r="F91" s="27"/>
    </row>
    <row r="92" spans="1:6" s="2" customFormat="1" ht="12.75">
      <c r="A92" s="31"/>
      <c r="B92" s="27"/>
      <c r="C92" s="27"/>
      <c r="F92" s="27"/>
    </row>
    <row r="93" spans="1:6" s="2" customFormat="1" ht="12.75">
      <c r="A93" s="31"/>
      <c r="B93" s="32"/>
      <c r="C93" s="27"/>
      <c r="F93" s="27"/>
    </row>
    <row r="94" spans="1:6" s="2" customFormat="1" ht="12.75">
      <c r="A94" s="31"/>
      <c r="B94" s="32"/>
      <c r="C94" s="27"/>
      <c r="F94" s="27"/>
    </row>
    <row r="95" spans="1:6" s="2" customFormat="1" ht="12.75">
      <c r="A95" s="31"/>
      <c r="B95" s="32"/>
      <c r="C95" s="27"/>
      <c r="D95" s="45"/>
      <c r="E95" s="45" t="s">
        <v>191</v>
      </c>
      <c r="F95" s="27"/>
    </row>
    <row r="96" spans="1:6" s="2" customFormat="1" ht="12.75">
      <c r="A96" s="31"/>
      <c r="B96" s="27"/>
      <c r="C96" s="27"/>
      <c r="D96" s="45"/>
      <c r="E96" s="45" t="s">
        <v>39</v>
      </c>
      <c r="F96" s="27"/>
    </row>
    <row r="97" spans="1:6" s="2" customFormat="1" ht="12.75">
      <c r="A97" s="31"/>
      <c r="B97" s="27" t="s">
        <v>107</v>
      </c>
      <c r="C97" s="27"/>
      <c r="F97" s="27"/>
    </row>
    <row r="98" spans="1:6" s="2" customFormat="1" ht="12.75">
      <c r="A98" s="31"/>
      <c r="B98" s="27" t="s">
        <v>108</v>
      </c>
      <c r="C98" s="27"/>
      <c r="D98" s="3"/>
      <c r="E98" s="3">
        <v>798000</v>
      </c>
      <c r="F98" s="27"/>
    </row>
    <row r="99" spans="1:6" s="2" customFormat="1" ht="12.75">
      <c r="A99" s="31"/>
      <c r="B99" s="27"/>
      <c r="C99" s="27"/>
      <c r="F99" s="27"/>
    </row>
    <row r="100" spans="1:6" s="2" customFormat="1" ht="12.75">
      <c r="A100" s="59" t="s">
        <v>110</v>
      </c>
      <c r="B100" s="26" t="s">
        <v>75</v>
      </c>
      <c r="C100" s="27"/>
      <c r="F100" s="27"/>
    </row>
    <row r="101" spans="1:6" s="2" customFormat="1" ht="12.75">
      <c r="A101" s="59"/>
      <c r="B101" s="26"/>
      <c r="C101" s="27"/>
      <c r="F101" s="27"/>
    </row>
    <row r="102" spans="1:6" s="52" customFormat="1" ht="12.75">
      <c r="A102" s="50"/>
      <c r="B102" s="32" t="s">
        <v>203</v>
      </c>
      <c r="C102" s="32"/>
      <c r="F102" s="32"/>
    </row>
    <row r="103" spans="1:6" s="52" customFormat="1" ht="12.75">
      <c r="A103" s="50"/>
      <c r="B103" s="32"/>
      <c r="C103" s="32"/>
      <c r="F103" s="32"/>
    </row>
    <row r="104" spans="1:6" s="52" customFormat="1" ht="12.75">
      <c r="A104" s="50"/>
      <c r="B104" s="53"/>
      <c r="C104" s="32"/>
      <c r="D104" s="45" t="s">
        <v>77</v>
      </c>
      <c r="E104" s="45" t="s">
        <v>186</v>
      </c>
      <c r="F104" s="32"/>
    </row>
    <row r="105" spans="1:6" s="52" customFormat="1" ht="12.75">
      <c r="A105" s="50"/>
      <c r="B105" s="53"/>
      <c r="C105" s="32"/>
      <c r="D105" s="45" t="s">
        <v>191</v>
      </c>
      <c r="E105" s="82" t="s">
        <v>202</v>
      </c>
      <c r="F105" s="32"/>
    </row>
    <row r="106" spans="1:6" s="52" customFormat="1" ht="12.75">
      <c r="A106" s="50"/>
      <c r="B106" s="53"/>
      <c r="C106" s="32"/>
      <c r="D106" s="45" t="s">
        <v>39</v>
      </c>
      <c r="E106" s="45" t="s">
        <v>39</v>
      </c>
      <c r="F106" s="32"/>
    </row>
    <row r="107" spans="1:6" s="52" customFormat="1" ht="12.75">
      <c r="A107" s="50"/>
      <c r="B107" s="53"/>
      <c r="C107" s="32"/>
      <c r="E107" s="61"/>
      <c r="F107" s="32"/>
    </row>
    <row r="108" spans="1:6" s="52" customFormat="1" ht="12.75">
      <c r="A108" s="50"/>
      <c r="B108" s="52" t="s">
        <v>154</v>
      </c>
      <c r="C108" s="32"/>
      <c r="D108" s="54">
        <v>15000</v>
      </c>
      <c r="E108" s="54">
        <f>20000+15000</f>
        <v>35000</v>
      </c>
      <c r="F108" s="83"/>
    </row>
    <row r="109" spans="1:6" s="52" customFormat="1" ht="12.75">
      <c r="A109" s="50"/>
      <c r="B109" s="52" t="s">
        <v>155</v>
      </c>
      <c r="C109" s="32"/>
      <c r="D109" s="54"/>
      <c r="E109" s="54"/>
      <c r="F109" s="83"/>
    </row>
    <row r="110" spans="1:6" s="52" customFormat="1" ht="12.75">
      <c r="A110" s="50"/>
      <c r="C110" s="32"/>
      <c r="D110" s="54"/>
      <c r="E110" s="54"/>
      <c r="F110" s="83"/>
    </row>
    <row r="111" spans="1:6" s="52" customFormat="1" ht="12.75">
      <c r="A111" s="50"/>
      <c r="B111" s="32" t="s">
        <v>142</v>
      </c>
      <c r="C111" s="32"/>
      <c r="D111" s="55">
        <v>3000</v>
      </c>
      <c r="E111" s="55">
        <f>4000+3000</f>
        <v>7000</v>
      </c>
      <c r="F111" s="83"/>
    </row>
    <row r="112" spans="1:6" s="52" customFormat="1" ht="12.75">
      <c r="A112" s="50"/>
      <c r="B112" s="32"/>
      <c r="C112" s="32"/>
      <c r="D112" s="55"/>
      <c r="E112" s="55"/>
      <c r="F112" s="83"/>
    </row>
    <row r="113" spans="1:6" s="52" customFormat="1" ht="12.75">
      <c r="A113" s="50"/>
      <c r="B113" s="32" t="s">
        <v>156</v>
      </c>
      <c r="C113" s="32"/>
      <c r="D113" s="55">
        <v>6000</v>
      </c>
      <c r="E113" s="55">
        <f>8000+6000</f>
        <v>14000</v>
      </c>
      <c r="F113" s="83"/>
    </row>
    <row r="114" spans="1:6" s="52" customFormat="1" ht="12.75">
      <c r="A114" s="50"/>
      <c r="B114" s="32" t="s">
        <v>157</v>
      </c>
      <c r="C114" s="32"/>
      <c r="D114" s="55"/>
      <c r="E114" s="55"/>
      <c r="F114" s="83"/>
    </row>
    <row r="115" spans="1:6" s="52" customFormat="1" ht="12.75">
      <c r="A115" s="50"/>
      <c r="B115" s="32"/>
      <c r="C115" s="32"/>
      <c r="D115" s="55"/>
      <c r="E115" s="55"/>
      <c r="F115" s="83"/>
    </row>
    <row r="116" spans="1:6" s="52" customFormat="1" ht="12.75">
      <c r="A116" s="50"/>
      <c r="B116" s="32" t="s">
        <v>143</v>
      </c>
      <c r="C116" s="32"/>
      <c r="D116" s="3">
        <v>6000</v>
      </c>
      <c r="E116" s="3">
        <f>8000+6000</f>
        <v>14000</v>
      </c>
      <c r="F116" s="83"/>
    </row>
    <row r="117" spans="1:6" s="2" customFormat="1" ht="12.75">
      <c r="A117" s="31"/>
      <c r="B117" s="32"/>
      <c r="C117" s="27"/>
      <c r="F117" s="83"/>
    </row>
    <row r="118" spans="2:6" ht="12.75">
      <c r="B118" s="53" t="s">
        <v>158</v>
      </c>
      <c r="D118" s="56">
        <v>491716</v>
      </c>
      <c r="E118" s="56">
        <f>391400+491716</f>
        <v>883116</v>
      </c>
      <c r="F118" s="83"/>
    </row>
    <row r="119" spans="2:6" ht="12.75">
      <c r="B119" s="32" t="s">
        <v>159</v>
      </c>
      <c r="D119" s="56"/>
      <c r="E119" s="56"/>
      <c r="F119" s="83"/>
    </row>
    <row r="120" spans="2:6" ht="12.75">
      <c r="B120" s="53"/>
      <c r="F120" s="83"/>
    </row>
    <row r="121" spans="2:6" ht="12.75">
      <c r="B121" s="53" t="s">
        <v>160</v>
      </c>
      <c r="D121" s="56">
        <v>10347</v>
      </c>
      <c r="E121" s="56">
        <f>20695+10347</f>
        <v>31042</v>
      </c>
      <c r="F121" s="83"/>
    </row>
    <row r="122" spans="2:6" ht="12.75">
      <c r="B122" s="53" t="s">
        <v>161</v>
      </c>
      <c r="D122" s="56"/>
      <c r="E122" s="56"/>
      <c r="F122" s="83"/>
    </row>
    <row r="123" spans="2:6" ht="12.75">
      <c r="B123" s="53"/>
      <c r="F123" s="83"/>
    </row>
    <row r="124" spans="2:6" ht="12.75">
      <c r="B124" s="53" t="s">
        <v>162</v>
      </c>
      <c r="D124" s="56">
        <v>4869</v>
      </c>
      <c r="E124" s="56">
        <f>35484+4869</f>
        <v>40353</v>
      </c>
      <c r="F124" s="83"/>
    </row>
    <row r="125" spans="2:6" ht="12.75">
      <c r="B125" s="53" t="s">
        <v>163</v>
      </c>
      <c r="D125" s="56"/>
      <c r="E125" s="56"/>
      <c r="F125" s="83"/>
    </row>
    <row r="126" spans="2:6" ht="12.75">
      <c r="B126" s="53"/>
      <c r="D126" s="56"/>
      <c r="E126" s="56"/>
      <c r="F126" s="83"/>
    </row>
    <row r="127" spans="2:6" ht="12.75">
      <c r="B127" s="53" t="s">
        <v>181</v>
      </c>
      <c r="D127" s="56">
        <v>9016880</v>
      </c>
      <c r="E127" s="56">
        <f>9356900+9016880</f>
        <v>18373780</v>
      </c>
      <c r="F127" s="83"/>
    </row>
    <row r="128" spans="2:5" ht="12.75">
      <c r="B128" s="53" t="s">
        <v>164</v>
      </c>
      <c r="D128" s="56"/>
      <c r="E128" s="56"/>
    </row>
    <row r="129" spans="2:5" ht="12.75">
      <c r="B129" s="32"/>
      <c r="D129" s="72"/>
      <c r="E129" s="72"/>
    </row>
    <row r="130" spans="1:6" s="2" customFormat="1" ht="12.75">
      <c r="A130" s="31"/>
      <c r="B130" s="27"/>
      <c r="C130" s="27"/>
      <c r="E130" s="3"/>
      <c r="F130" s="27"/>
    </row>
    <row r="131" spans="1:6" s="2" customFormat="1" ht="12.75">
      <c r="A131" s="31"/>
      <c r="B131" s="27"/>
      <c r="C131" s="27"/>
      <c r="F131" s="27"/>
    </row>
    <row r="132" spans="1:6" s="2" customFormat="1" ht="12.75">
      <c r="A132" s="31"/>
      <c r="B132" s="32"/>
      <c r="C132" s="27"/>
      <c r="F132" s="27"/>
    </row>
    <row r="133" spans="1:6" s="2" customFormat="1" ht="12.75">
      <c r="A133" s="31"/>
      <c r="B133" s="32"/>
      <c r="C133" s="27"/>
      <c r="F133" s="27"/>
    </row>
    <row r="134" spans="1:6" s="2" customFormat="1" ht="12.75">
      <c r="A134" s="31"/>
      <c r="B134" s="32"/>
      <c r="C134" s="27"/>
      <c r="F134" s="27"/>
    </row>
    <row r="135" spans="1:6" s="2" customFormat="1" ht="12.75">
      <c r="A135" s="31"/>
      <c r="B135" s="32" t="s">
        <v>188</v>
      </c>
      <c r="C135" s="27"/>
      <c r="F135" s="27"/>
    </row>
    <row r="136" spans="1:6" s="2" customFormat="1" ht="12.75">
      <c r="A136" s="31"/>
      <c r="B136" s="32"/>
      <c r="C136" s="27"/>
      <c r="F136" s="27"/>
    </row>
    <row r="137" spans="1:6" s="2" customFormat="1" ht="12.75">
      <c r="A137" s="59" t="s">
        <v>111</v>
      </c>
      <c r="B137" s="26" t="s">
        <v>112</v>
      </c>
      <c r="C137" s="27"/>
      <c r="F137" s="27"/>
    </row>
    <row r="138" spans="1:6" s="2" customFormat="1" ht="12.75">
      <c r="A138" s="59"/>
      <c r="B138" s="26"/>
      <c r="C138" s="27"/>
      <c r="F138" s="27"/>
    </row>
    <row r="139" spans="1:6" s="2" customFormat="1" ht="12.75">
      <c r="A139" s="59"/>
      <c r="B139" s="26"/>
      <c r="C139" s="27"/>
      <c r="F139" s="27"/>
    </row>
    <row r="140" spans="1:6" s="2" customFormat="1" ht="12.75">
      <c r="A140" s="59"/>
      <c r="B140" s="26"/>
      <c r="C140" s="27"/>
      <c r="F140" s="27"/>
    </row>
    <row r="141" spans="1:6" s="2" customFormat="1" ht="12.75">
      <c r="A141" s="59"/>
      <c r="B141" s="26"/>
      <c r="C141" s="27"/>
      <c r="D141" s="38"/>
      <c r="E141" s="38"/>
      <c r="F141" s="27"/>
    </row>
    <row r="142" ht="12.75">
      <c r="E142" s="68"/>
    </row>
    <row r="143" ht="12.75">
      <c r="E143" s="68"/>
    </row>
    <row r="144" ht="12.75">
      <c r="E144" s="68"/>
    </row>
    <row r="145" ht="12.75">
      <c r="E145" s="68"/>
    </row>
    <row r="146" ht="12.75">
      <c r="E146" s="68"/>
    </row>
  </sheetData>
  <printOptions/>
  <pageMargins left="0.5905511811023623" right="0.3937007874015748" top="0.5905511811023623" bottom="0.5511811023622047" header="0.5118110236220472" footer="0.5118110236220472"/>
  <pageSetup orientation="portrait" r:id="rId2"/>
  <rowBreaks count="2" manualBreakCount="2">
    <brk id="46" max="4" man="1"/>
    <brk id="99" max="4" man="1"/>
  </rowBreaks>
  <drawing r:id="rId1"/>
</worksheet>
</file>

<file path=xl/worksheets/sheet7.xml><?xml version="1.0" encoding="utf-8"?>
<worksheet xmlns="http://schemas.openxmlformats.org/spreadsheetml/2006/main" xmlns:r="http://schemas.openxmlformats.org/officeDocument/2006/relationships">
  <dimension ref="A1:BC510"/>
  <sheetViews>
    <sheetView zoomScaleSheetLayoutView="100" workbookViewId="0" topLeftCell="A16">
      <selection activeCell="H24" sqref="H24"/>
    </sheetView>
  </sheetViews>
  <sheetFormatPr defaultColWidth="9.140625" defaultRowHeight="12.75"/>
  <cols>
    <col min="1" max="1" width="4.140625" style="39" customWidth="1"/>
    <col min="2" max="2" width="13.7109375" style="19" customWidth="1"/>
    <col min="3" max="3" width="29.28125" style="19" customWidth="1"/>
    <col min="4" max="4" width="15.28125" style="20" bestFit="1" customWidth="1"/>
    <col min="5" max="5" width="16.7109375" style="20" customWidth="1"/>
    <col min="6" max="6" width="16.8515625" style="20" bestFit="1" customWidth="1"/>
    <col min="7" max="16384" width="8.8515625" style="20" customWidth="1"/>
  </cols>
  <sheetData>
    <row r="1" spans="1:3" s="2" customFormat="1" ht="12.75">
      <c r="A1" s="39" t="s">
        <v>0</v>
      </c>
      <c r="C1" s="3"/>
    </row>
    <row r="2" spans="1:3" s="2" customFormat="1" ht="12.75">
      <c r="A2" s="20" t="s">
        <v>1</v>
      </c>
      <c r="C2" s="3"/>
    </row>
    <row r="3" spans="1:3" ht="12.75">
      <c r="A3" s="40"/>
      <c r="B3" s="23"/>
      <c r="C3" s="23"/>
    </row>
    <row r="5" ht="12.75">
      <c r="B5" s="21"/>
    </row>
    <row r="6" ht="12.75">
      <c r="B6" s="25"/>
    </row>
    <row r="7" ht="12.75">
      <c r="B7" s="25"/>
    </row>
    <row r="8" spans="1:43" s="28" customFormat="1" ht="12.75">
      <c r="A8" s="62" t="s">
        <v>113</v>
      </c>
      <c r="B8" s="31" t="s">
        <v>57</v>
      </c>
      <c r="C8" s="33"/>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row>
    <row r="9" spans="1:43" s="28" customFormat="1" ht="12.75">
      <c r="A9" s="41"/>
      <c r="B9" s="31"/>
      <c r="C9" s="3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row>
    <row r="10" ht="12.75">
      <c r="B10" s="25"/>
    </row>
    <row r="11" ht="12.75">
      <c r="B11" s="25"/>
    </row>
    <row r="12" ht="12.75">
      <c r="B12" s="25"/>
    </row>
    <row r="13" ht="12.75">
      <c r="B13" s="25"/>
    </row>
    <row r="14" ht="12.75">
      <c r="B14" s="25"/>
    </row>
    <row r="15" ht="12.75">
      <c r="B15" s="25"/>
    </row>
    <row r="16" ht="12.75">
      <c r="B16" s="25"/>
    </row>
    <row r="17" ht="12.75">
      <c r="B17" s="25"/>
    </row>
    <row r="18" ht="12.75">
      <c r="B18" s="25"/>
    </row>
    <row r="19" ht="12.75">
      <c r="B19" s="25"/>
    </row>
    <row r="20" ht="12.75">
      <c r="B20" s="25"/>
    </row>
    <row r="21" ht="12.75">
      <c r="B21" s="25"/>
    </row>
    <row r="22" ht="12.75">
      <c r="B22" s="25"/>
    </row>
    <row r="23" spans="1:55" s="2" customFormat="1" ht="12.75">
      <c r="A23" s="62" t="s">
        <v>114</v>
      </c>
      <c r="B23" s="31" t="s">
        <v>72</v>
      </c>
      <c r="C23" s="35"/>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s="2" customFormat="1" ht="12.75">
      <c r="A24" s="41"/>
      <c r="B24" s="31" t="s">
        <v>73</v>
      </c>
      <c r="C24" s="35"/>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row>
    <row r="25" spans="1:55" s="2" customFormat="1" ht="12.75">
      <c r="A25" s="41"/>
      <c r="B25" s="31"/>
      <c r="C25" s="35"/>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row>
    <row r="26" spans="1:55" s="2" customFormat="1" ht="12.75">
      <c r="A26" s="41"/>
      <c r="B26" s="35"/>
      <c r="C26" s="35"/>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row>
    <row r="27" spans="1:55" s="2" customFormat="1" ht="12.75">
      <c r="A27" s="41"/>
      <c r="B27" s="35"/>
      <c r="C27" s="35"/>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row>
    <row r="28" spans="1:55" s="2" customFormat="1" ht="12.75">
      <c r="A28" s="41"/>
      <c r="B28" s="35"/>
      <c r="C28" s="35"/>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row>
    <row r="29" spans="1:55" s="2" customFormat="1" ht="12.75">
      <c r="A29" s="41"/>
      <c r="B29" s="35"/>
      <c r="C29" s="35"/>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row>
    <row r="30" spans="1:55" s="2" customFormat="1" ht="12.75">
      <c r="A30" s="41"/>
      <c r="B30" s="35"/>
      <c r="C30" s="35"/>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row>
    <row r="31" spans="1:55" s="2" customFormat="1" ht="12.75">
      <c r="A31" s="41"/>
      <c r="B31" s="35"/>
      <c r="C31" s="35"/>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row>
    <row r="32" spans="1:55" s="2" customFormat="1" ht="12.75">
      <c r="A32" s="62" t="s">
        <v>115</v>
      </c>
      <c r="B32" s="31" t="s">
        <v>52</v>
      </c>
      <c r="C32" s="35"/>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row>
    <row r="33" spans="1:55" s="2" customFormat="1" ht="12.75">
      <c r="A33" s="62"/>
      <c r="B33" s="31"/>
      <c r="C33" s="35"/>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row>
    <row r="35" spans="1:55" s="2" customFormat="1" ht="12.75">
      <c r="A35" s="41"/>
      <c r="B35" s="35"/>
      <c r="C35" s="35"/>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row>
    <row r="36" spans="1:55" s="2" customFormat="1" ht="12.75">
      <c r="A36" s="41"/>
      <c r="B36" s="35"/>
      <c r="C36" s="35"/>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row>
    <row r="37" spans="1:55" s="2" customFormat="1" ht="12.75">
      <c r="A37" s="41"/>
      <c r="B37" s="35"/>
      <c r="C37" s="35"/>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row>
    <row r="38" spans="1:55" s="2" customFormat="1" ht="12.75">
      <c r="A38" s="62" t="s">
        <v>116</v>
      </c>
      <c r="B38" s="31" t="s">
        <v>58</v>
      </c>
      <c r="C38" s="35"/>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s="2" customFormat="1" ht="12.75">
      <c r="A39" s="62"/>
      <c r="B39" s="31"/>
      <c r="C39" s="35"/>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row>
    <row r="41" spans="1:55" s="2" customFormat="1" ht="12.75">
      <c r="A41" s="41"/>
      <c r="B41" s="35"/>
      <c r="C41" s="35"/>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row>
    <row r="42" spans="1:55" s="2" customFormat="1" ht="12.75">
      <c r="A42" s="41"/>
      <c r="B42" s="35"/>
      <c r="C42" s="35"/>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row>
    <row r="43" spans="1:55" s="2" customFormat="1" ht="12.75">
      <c r="A43" s="62" t="s">
        <v>117</v>
      </c>
      <c r="B43" s="31" t="s">
        <v>11</v>
      </c>
      <c r="C43" s="35"/>
      <c r="D43" s="29"/>
      <c r="E43" s="29"/>
      <c r="F43" s="35"/>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row>
    <row r="44" spans="1:55" s="2" customFormat="1" ht="12.75">
      <c r="A44" s="41"/>
      <c r="B44" s="31"/>
      <c r="C44" s="35"/>
      <c r="D44" s="35"/>
      <c r="E44" s="38" t="s">
        <v>77</v>
      </c>
      <c r="F44" s="45" t="s">
        <v>186</v>
      </c>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row>
    <row r="45" spans="1:55" s="27" customFormat="1" ht="12.75">
      <c r="A45" s="41"/>
      <c r="B45" s="35"/>
      <c r="C45" s="35"/>
      <c r="D45" s="45"/>
      <c r="E45" s="45" t="s">
        <v>191</v>
      </c>
      <c r="F45" s="82" t="s">
        <v>204</v>
      </c>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row>
    <row r="46" spans="1:55" s="27" customFormat="1" ht="12.75">
      <c r="A46" s="41"/>
      <c r="B46" s="35"/>
      <c r="C46" s="35"/>
      <c r="D46" s="48"/>
      <c r="E46" s="48" t="s">
        <v>39</v>
      </c>
      <c r="F46" s="48" t="s">
        <v>39</v>
      </c>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row>
    <row r="47" spans="1:55" s="2" customFormat="1" ht="12.75">
      <c r="A47" s="41"/>
      <c r="B47" s="35" t="s">
        <v>53</v>
      </c>
      <c r="C47" s="35"/>
      <c r="D47" s="47"/>
      <c r="E47" s="43">
        <v>545900</v>
      </c>
      <c r="F47" s="43">
        <f>1453800+545900</f>
        <v>1999700</v>
      </c>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row>
    <row r="48" spans="1:55" s="2" customFormat="1" ht="12.75">
      <c r="A48" s="41"/>
      <c r="B48" s="35" t="s">
        <v>179</v>
      </c>
      <c r="C48" s="35"/>
      <c r="D48" s="47"/>
      <c r="E48" s="78">
        <v>0</v>
      </c>
      <c r="F48" s="78">
        <v>-30000</v>
      </c>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row>
    <row r="49" spans="1:55" s="2" customFormat="1" ht="13.5" thickBot="1">
      <c r="A49" s="41"/>
      <c r="B49" s="35"/>
      <c r="C49" s="35"/>
      <c r="D49" s="47"/>
      <c r="E49" s="44">
        <f>SUM(E47:E48)</f>
        <v>545900</v>
      </c>
      <c r="F49" s="44">
        <f>SUM(F47:F48)</f>
        <v>1969700</v>
      </c>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row>
    <row r="50" spans="1:55" s="2" customFormat="1" ht="13.5" thickTop="1">
      <c r="A50" s="41"/>
      <c r="B50" s="46"/>
      <c r="C50" s="35"/>
      <c r="D50" s="43"/>
      <c r="E50" s="43"/>
      <c r="F50" s="47"/>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row>
    <row r="51" spans="1:55" s="2" customFormat="1" ht="12.75">
      <c r="A51" s="41"/>
      <c r="B51" s="46"/>
      <c r="C51" s="35"/>
      <c r="D51" s="43"/>
      <c r="E51" s="43"/>
      <c r="F51" s="47"/>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row>
    <row r="52" spans="1:55" s="2" customFormat="1" ht="12.75">
      <c r="A52" s="41"/>
      <c r="B52" s="46"/>
      <c r="C52" s="35"/>
      <c r="D52" s="43"/>
      <c r="E52" s="43"/>
      <c r="F52" s="47"/>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row>
    <row r="53" spans="1:55" s="2" customFormat="1" ht="12.75">
      <c r="A53" s="41"/>
      <c r="B53" s="46"/>
      <c r="C53" s="35"/>
      <c r="D53" s="43"/>
      <c r="E53" s="43"/>
      <c r="F53" s="47"/>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row>
    <row r="54" spans="1:55" s="2" customFormat="1" ht="12.75">
      <c r="A54" s="41"/>
      <c r="B54" s="32" t="s">
        <v>188</v>
      </c>
      <c r="C54" s="35"/>
      <c r="D54" s="43"/>
      <c r="E54" s="43"/>
      <c r="F54" s="47"/>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row>
    <row r="55" spans="1:55" s="2" customFormat="1" ht="12.75">
      <c r="A55" s="41"/>
      <c r="B55" s="35"/>
      <c r="C55" s="35"/>
      <c r="D55" s="43"/>
      <c r="E55" s="43"/>
      <c r="F55" s="47"/>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row>
    <row r="56" spans="1:55" s="2" customFormat="1" ht="12.75">
      <c r="A56" s="62" t="s">
        <v>118</v>
      </c>
      <c r="B56" s="31" t="s">
        <v>127</v>
      </c>
      <c r="C56" s="35"/>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row>
    <row r="57" spans="1:55" s="2" customFormat="1" ht="12.75">
      <c r="A57" s="62"/>
      <c r="B57" s="31"/>
      <c r="C57" s="35"/>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row>
    <row r="58" spans="1:55" s="2" customFormat="1" ht="12.75">
      <c r="A58" s="41"/>
      <c r="B58" s="35"/>
      <c r="C58" s="35"/>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row>
    <row r="59" spans="1:55" s="2" customFormat="1" ht="12.75">
      <c r="A59" s="41"/>
      <c r="B59" s="35"/>
      <c r="C59" s="35"/>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row>
    <row r="60" spans="1:55" s="2" customFormat="1" ht="12.75">
      <c r="A60" s="62" t="s">
        <v>119</v>
      </c>
      <c r="B60" s="31" t="s">
        <v>126</v>
      </c>
      <c r="C60" s="35"/>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row>
    <row r="61" spans="1:55" s="2" customFormat="1" ht="12.75">
      <c r="A61" s="62"/>
      <c r="B61" s="31"/>
      <c r="C61" s="35"/>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row>
    <row r="62" spans="1:55" s="2" customFormat="1" ht="12.75">
      <c r="A62" s="41"/>
      <c r="B62" s="35"/>
      <c r="C62" s="35"/>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row>
    <row r="63" spans="1:55" s="2" customFormat="1" ht="12.75">
      <c r="A63" s="41"/>
      <c r="B63" s="35"/>
      <c r="C63" s="35"/>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row>
    <row r="64" spans="1:55" s="28" customFormat="1" ht="12.75">
      <c r="A64" s="62" t="s">
        <v>120</v>
      </c>
      <c r="B64" s="31" t="s">
        <v>165</v>
      </c>
      <c r="C64" s="35"/>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row>
    <row r="65" spans="1:55" s="28" customFormat="1" ht="12.75">
      <c r="A65" s="62"/>
      <c r="B65" s="31"/>
      <c r="C65" s="35"/>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row>
    <row r="66" spans="1:55" s="2" customFormat="1" ht="12.75">
      <c r="A66" s="41"/>
      <c r="B66" s="31" t="s">
        <v>166</v>
      </c>
      <c r="C66" s="35"/>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row>
    <row r="67" spans="1:55" s="28" customFormat="1" ht="12.75">
      <c r="A67" s="42"/>
      <c r="B67" s="36"/>
      <c r="C67" s="36"/>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row>
    <row r="68" spans="1:55" s="28" customFormat="1" ht="12.75">
      <c r="A68" s="42"/>
      <c r="B68" s="36"/>
      <c r="C68" s="36"/>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row>
    <row r="69" spans="1:55" s="28" customFormat="1" ht="12.75">
      <c r="A69" s="42"/>
      <c r="B69" s="36"/>
      <c r="C69" s="36"/>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row>
    <row r="70" spans="1:55" s="28" customFormat="1" ht="12.75">
      <c r="A70" s="42"/>
      <c r="B70" s="36"/>
      <c r="C70" s="36"/>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row>
    <row r="71" spans="1:55" s="28" customFormat="1" ht="12.75">
      <c r="A71" s="42"/>
      <c r="B71" s="36"/>
      <c r="C71" s="36"/>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row>
    <row r="72" spans="1:55" s="28" customFormat="1" ht="12.75">
      <c r="A72" s="42"/>
      <c r="B72" s="36"/>
      <c r="C72" s="36"/>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row>
    <row r="73" spans="1:55" s="28" customFormat="1" ht="12.75">
      <c r="A73" s="42"/>
      <c r="B73" s="36"/>
      <c r="C73" s="36"/>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row>
    <row r="74" spans="1:55" s="28" customFormat="1" ht="12.75">
      <c r="A74" s="42"/>
      <c r="B74" s="36"/>
      <c r="C74" s="36"/>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row>
    <row r="75" spans="1:55" s="28" customFormat="1" ht="12.75">
      <c r="A75" s="42"/>
      <c r="B75" s="36"/>
      <c r="C75" s="36"/>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row>
    <row r="76" spans="1:55" s="28" customFormat="1" ht="12.75">
      <c r="A76" s="42"/>
      <c r="B76" s="36"/>
      <c r="C76" s="36"/>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row>
    <row r="77" spans="1:55" s="28" customFormat="1" ht="12.75">
      <c r="A77" s="42"/>
      <c r="B77" s="36"/>
      <c r="C77" s="36"/>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row>
    <row r="78" spans="1:55" s="28" customFormat="1" ht="12.75">
      <c r="A78" s="42"/>
      <c r="B78" s="36"/>
      <c r="C78" s="36"/>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row>
    <row r="79" spans="1:55" s="28" customFormat="1" ht="12.75">
      <c r="A79" s="42"/>
      <c r="B79" s="36"/>
      <c r="C79" s="36"/>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row>
    <row r="80" spans="1:55" s="28" customFormat="1" ht="12.75">
      <c r="A80" s="42"/>
      <c r="B80" s="36"/>
      <c r="C80" s="36"/>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row>
    <row r="81" spans="1:55" s="28" customFormat="1" ht="12.75">
      <c r="A81" s="42"/>
      <c r="B81" s="36"/>
      <c r="C81" s="36"/>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row>
    <row r="82" spans="1:55" s="28" customFormat="1" ht="12.75">
      <c r="A82" s="42"/>
      <c r="B82" s="36"/>
      <c r="C82" s="36"/>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row>
    <row r="84" spans="1:55" s="28" customFormat="1" ht="12.75">
      <c r="A84" s="41"/>
      <c r="B84" s="31" t="s">
        <v>167</v>
      </c>
      <c r="C84" s="35"/>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row>
    <row r="85" spans="1:55" s="28" customFormat="1" ht="12.75">
      <c r="A85" s="41"/>
      <c r="B85" s="35"/>
      <c r="C85" s="35"/>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row>
    <row r="86" spans="1:55" s="28" customFormat="1" ht="12.75">
      <c r="A86" s="42"/>
      <c r="B86" s="35"/>
      <c r="C86" s="36"/>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row>
    <row r="87" spans="1:55" s="28" customFormat="1" ht="12.75">
      <c r="A87" s="42"/>
      <c r="B87" s="35"/>
      <c r="C87" s="36"/>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row>
    <row r="88" spans="1:55" s="28" customFormat="1" ht="12.75">
      <c r="A88" s="42"/>
      <c r="B88" s="35"/>
      <c r="C88" s="36"/>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row>
    <row r="89" spans="1:55" s="28" customFormat="1" ht="12.75">
      <c r="A89" s="42"/>
      <c r="B89" s="35"/>
      <c r="C89" s="36"/>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row>
    <row r="90" spans="1:55" s="2" customFormat="1" ht="12.75">
      <c r="A90" s="41"/>
      <c r="B90" s="31"/>
      <c r="C90" s="35"/>
      <c r="D90" s="57" t="s">
        <v>168</v>
      </c>
      <c r="E90" s="57" t="s">
        <v>170</v>
      </c>
      <c r="F90" s="79" t="s">
        <v>185</v>
      </c>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row>
    <row r="91" spans="1:55" s="2" customFormat="1" ht="12.75">
      <c r="A91" s="41"/>
      <c r="B91" s="31" t="s">
        <v>172</v>
      </c>
      <c r="C91" s="35"/>
      <c r="D91" s="79" t="s">
        <v>169</v>
      </c>
      <c r="E91" s="79" t="s">
        <v>171</v>
      </c>
      <c r="F91" s="7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row>
    <row r="92" spans="1:55" s="2" customFormat="1" ht="12.75">
      <c r="A92" s="41"/>
      <c r="B92" s="75"/>
      <c r="C92" s="76"/>
      <c r="D92" s="77" t="s">
        <v>39</v>
      </c>
      <c r="E92" s="77" t="s">
        <v>39</v>
      </c>
      <c r="F92" s="77" t="s">
        <v>39</v>
      </c>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row>
    <row r="93" spans="1:55" s="2" customFormat="1" ht="12.75">
      <c r="A93" s="41"/>
      <c r="B93" s="35" t="s">
        <v>173</v>
      </c>
      <c r="C93" s="35"/>
      <c r="D93" s="73">
        <v>5000000</v>
      </c>
      <c r="E93" s="43">
        <v>5000000</v>
      </c>
      <c r="F93" s="80">
        <f>D93-E93</f>
        <v>0</v>
      </c>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row>
    <row r="94" spans="1:55" s="2" customFormat="1" ht="12.75">
      <c r="A94" s="41"/>
      <c r="B94" s="35" t="s">
        <v>174</v>
      </c>
      <c r="C94" s="35"/>
      <c r="D94" s="73">
        <v>2600000</v>
      </c>
      <c r="E94" s="43">
        <v>2600000</v>
      </c>
      <c r="F94" s="80">
        <f>D94-E94</f>
        <v>0</v>
      </c>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row>
    <row r="95" spans="1:55" s="2" customFormat="1" ht="12.75">
      <c r="A95" s="41"/>
      <c r="B95" s="35" t="s">
        <v>175</v>
      </c>
      <c r="C95" s="35"/>
      <c r="D95" s="73">
        <v>3000000</v>
      </c>
      <c r="E95" s="43">
        <v>0</v>
      </c>
      <c r="F95" s="80">
        <f>D95-E95</f>
        <v>3000000</v>
      </c>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row>
    <row r="96" spans="1:55" s="2" customFormat="1" ht="12.75">
      <c r="A96" s="41"/>
      <c r="B96" s="35" t="s">
        <v>176</v>
      </c>
      <c r="C96" s="35"/>
      <c r="D96" s="73">
        <v>3110000</v>
      </c>
      <c r="E96" s="43">
        <v>2395400</v>
      </c>
      <c r="F96" s="80">
        <f>D96-E96</f>
        <v>714600</v>
      </c>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row>
    <row r="97" spans="1:55" s="2" customFormat="1" ht="12.75">
      <c r="A97" s="41"/>
      <c r="B97" s="35" t="s">
        <v>177</v>
      </c>
      <c r="C97" s="35"/>
      <c r="D97" s="73">
        <v>1200000</v>
      </c>
      <c r="E97" s="43">
        <v>1200000</v>
      </c>
      <c r="F97" s="80">
        <f>D97-E97</f>
        <v>0</v>
      </c>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row>
    <row r="98" spans="1:55" s="2" customFormat="1" ht="13.5" thickBot="1">
      <c r="A98" s="41"/>
      <c r="B98" s="35"/>
      <c r="C98" s="35"/>
      <c r="D98" s="74">
        <f>SUM(D93:D97)</f>
        <v>14910000</v>
      </c>
      <c r="E98" s="74">
        <f>SUM(E93:E97)</f>
        <v>11195400</v>
      </c>
      <c r="F98" s="74">
        <f>SUM(F93:F97)</f>
        <v>3714600</v>
      </c>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row>
    <row r="99" spans="1:55" s="2" customFormat="1" ht="13.5" thickTop="1">
      <c r="A99" s="41"/>
      <c r="B99" s="35"/>
      <c r="C99" s="35"/>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row>
    <row r="100" spans="1:55" s="2" customFormat="1" ht="12.75">
      <c r="A100" s="62" t="s">
        <v>121</v>
      </c>
      <c r="B100" s="31" t="s">
        <v>128</v>
      </c>
      <c r="C100" s="35"/>
      <c r="D100" s="29"/>
      <c r="E100" s="29"/>
      <c r="F100" s="35"/>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row>
    <row r="101" spans="1:55" s="2" customFormat="1" ht="12.75">
      <c r="A101" s="62"/>
      <c r="B101" s="31"/>
      <c r="C101" s="35"/>
      <c r="D101" s="29"/>
      <c r="E101" s="29"/>
      <c r="F101" s="35"/>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row>
    <row r="102" spans="1:55" s="28" customFormat="1" ht="12.75">
      <c r="A102" s="42"/>
      <c r="B102" s="35" t="s">
        <v>182</v>
      </c>
      <c r="C102" s="35"/>
      <c r="D102" s="29"/>
      <c r="E102" s="29"/>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row>
    <row r="103" spans="1:55" s="28" customFormat="1" ht="12.75">
      <c r="A103" s="42"/>
      <c r="B103" s="35" t="s">
        <v>205</v>
      </c>
      <c r="C103" s="35"/>
      <c r="D103" s="29"/>
      <c r="E103" s="29"/>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row>
    <row r="104" spans="1:55" s="28" customFormat="1" ht="12.75">
      <c r="A104" s="42"/>
      <c r="B104" s="35"/>
      <c r="C104" s="35"/>
      <c r="D104" s="29"/>
      <c r="E104" s="29"/>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row>
    <row r="105" spans="1:55" s="28" customFormat="1" ht="12.75">
      <c r="A105" s="42"/>
      <c r="B105" s="35"/>
      <c r="C105" s="35"/>
      <c r="D105" s="38" t="s">
        <v>131</v>
      </c>
      <c r="E105" s="38" t="s">
        <v>132</v>
      </c>
      <c r="F105" s="38" t="s">
        <v>38</v>
      </c>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row>
    <row r="106" spans="1:55" s="28" customFormat="1" ht="12.75">
      <c r="A106" s="42"/>
      <c r="B106" s="35"/>
      <c r="C106" s="35"/>
      <c r="D106" s="48" t="s">
        <v>39</v>
      </c>
      <c r="E106" s="48" t="s">
        <v>39</v>
      </c>
      <c r="F106" s="48" t="s">
        <v>39</v>
      </c>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row>
    <row r="107" spans="1:55" s="28" customFormat="1" ht="12.75">
      <c r="A107" s="42"/>
      <c r="B107" s="35"/>
      <c r="C107" s="35"/>
      <c r="D107" s="48"/>
      <c r="E107" s="48"/>
      <c r="F107" s="29"/>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row>
    <row r="108" spans="1:55" s="28" customFormat="1" ht="12.75">
      <c r="A108" s="42"/>
      <c r="B108" s="35" t="s">
        <v>130</v>
      </c>
      <c r="C108" s="35"/>
      <c r="D108" s="43">
        <v>3280896</v>
      </c>
      <c r="E108" s="43">
        <v>0</v>
      </c>
      <c r="F108" s="80">
        <f>D108+E108</f>
        <v>3280896</v>
      </c>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row>
    <row r="109" spans="1:55" s="28" customFormat="1" ht="12.75">
      <c r="A109" s="42"/>
      <c r="B109" s="35" t="s">
        <v>34</v>
      </c>
      <c r="C109" s="35"/>
      <c r="D109" s="43">
        <v>47796</v>
      </c>
      <c r="E109" s="43">
        <v>11881</v>
      </c>
      <c r="F109" s="80">
        <f>D109+E109</f>
        <v>59677</v>
      </c>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row>
    <row r="110" spans="1:55" s="28" customFormat="1" ht="13.5" thickBot="1">
      <c r="A110" s="42"/>
      <c r="B110" s="35" t="s">
        <v>38</v>
      </c>
      <c r="C110" s="35"/>
      <c r="D110" s="44">
        <f>SUM(D108:D109)</f>
        <v>3328692</v>
      </c>
      <c r="E110" s="44">
        <f>SUM(E108:E109)</f>
        <v>11881</v>
      </c>
      <c r="F110" s="44">
        <f>SUM(F108:F109)</f>
        <v>3340573</v>
      </c>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row>
    <row r="111" ht="13.5" thickTop="1"/>
    <row r="112" spans="1:55" s="2" customFormat="1" ht="12.75">
      <c r="A112" s="62" t="s">
        <v>122</v>
      </c>
      <c r="B112" s="31" t="s">
        <v>54</v>
      </c>
      <c r="C112" s="35"/>
      <c r="D112" s="29"/>
      <c r="E112" s="29"/>
      <c r="F112" s="35"/>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row>
    <row r="113" spans="1:55" s="2" customFormat="1" ht="12.75">
      <c r="A113" s="62"/>
      <c r="B113" s="31"/>
      <c r="C113" s="35"/>
      <c r="D113" s="29"/>
      <c r="E113" s="29"/>
      <c r="F113" s="35"/>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row>
    <row r="114" spans="1:55" s="2" customFormat="1" ht="12.75">
      <c r="A114" s="41"/>
      <c r="F114" s="35"/>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row>
    <row r="115" spans="1:55" s="2" customFormat="1" ht="12.75">
      <c r="A115" s="41"/>
      <c r="F115" s="35"/>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row>
    <row r="116" spans="1:55" s="2" customFormat="1" ht="12.75">
      <c r="A116" s="41"/>
      <c r="F116" s="48"/>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row>
    <row r="117" spans="1:55" s="2" customFormat="1" ht="12.75">
      <c r="A117" s="62" t="s">
        <v>123</v>
      </c>
      <c r="B117" s="31" t="s">
        <v>55</v>
      </c>
      <c r="C117" s="35"/>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row>
    <row r="118" spans="1:55" s="2" customFormat="1" ht="12.75">
      <c r="A118" s="62"/>
      <c r="B118" s="31"/>
      <c r="C118" s="35"/>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row>
    <row r="119" spans="1:55" s="2" customFormat="1" ht="12.75">
      <c r="A119" s="41"/>
      <c r="F119" s="47"/>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row>
    <row r="120" spans="1:55" s="2" customFormat="1" ht="12.75">
      <c r="A120" s="41"/>
      <c r="F120" s="47"/>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row>
    <row r="121" spans="1:55" s="2" customFormat="1" ht="12.75">
      <c r="A121" s="41"/>
      <c r="F121" s="47"/>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row>
    <row r="122" spans="1:55" s="2" customFormat="1" ht="12.75">
      <c r="A122" s="41"/>
      <c r="F122" s="47"/>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row>
    <row r="123" spans="1:55" s="2" customFormat="1" ht="12.75">
      <c r="A123" s="41"/>
      <c r="B123" s="35"/>
      <c r="C123" s="35"/>
      <c r="D123" s="29"/>
      <c r="E123" s="29"/>
      <c r="F123" s="35"/>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row>
    <row r="125" spans="1:55" s="2" customFormat="1" ht="12.75">
      <c r="A125" s="41"/>
      <c r="B125" s="35"/>
      <c r="C125" s="35"/>
      <c r="D125" s="29"/>
      <c r="E125" s="29"/>
      <c r="F125" s="35"/>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row>
    <row r="126" spans="1:55" s="2" customFormat="1" ht="12.75">
      <c r="A126" s="62" t="s">
        <v>124</v>
      </c>
      <c r="B126" s="31" t="s">
        <v>47</v>
      </c>
      <c r="C126" s="35"/>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row>
    <row r="127" spans="1:55" s="2" customFormat="1" ht="12.75">
      <c r="A127" s="62"/>
      <c r="B127" s="31"/>
      <c r="C127" s="35"/>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row>
    <row r="128" spans="1:55" s="2" customFormat="1" ht="12.75">
      <c r="A128" s="41"/>
      <c r="B128" s="35"/>
      <c r="C128" s="35"/>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row>
    <row r="132" spans="1:55" s="2" customFormat="1" ht="12.75">
      <c r="A132" s="62" t="s">
        <v>125</v>
      </c>
      <c r="B132" s="31" t="s">
        <v>56</v>
      </c>
      <c r="C132" s="35"/>
      <c r="D132" s="29"/>
      <c r="E132" s="29"/>
      <c r="F132" s="35"/>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row>
    <row r="133" spans="1:55" s="2" customFormat="1" ht="12.75">
      <c r="A133" s="41"/>
      <c r="B133" s="35"/>
      <c r="C133" s="35"/>
      <c r="D133" s="38"/>
      <c r="E133" s="38" t="s">
        <v>77</v>
      </c>
      <c r="F133" s="45" t="s">
        <v>186</v>
      </c>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row>
    <row r="134" spans="1:55" s="2" customFormat="1" ht="12.75">
      <c r="A134" s="41"/>
      <c r="B134" s="35"/>
      <c r="C134" s="35"/>
      <c r="D134" s="45"/>
      <c r="E134" s="45" t="s">
        <v>191</v>
      </c>
      <c r="F134" s="82" t="s">
        <v>193</v>
      </c>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row>
    <row r="135" spans="1:55" s="2" customFormat="1" ht="12.75">
      <c r="A135" s="41"/>
      <c r="B135" s="35"/>
      <c r="C135" s="35"/>
      <c r="D135" s="45"/>
      <c r="E135" s="45"/>
      <c r="F135" s="45"/>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row>
    <row r="136" spans="1:55" s="2" customFormat="1" ht="12.75">
      <c r="A136" s="41"/>
      <c r="B136" s="35" t="s">
        <v>59</v>
      </c>
      <c r="C136" s="35"/>
      <c r="D136" s="43"/>
      <c r="E136" s="43">
        <v>1224195</v>
      </c>
      <c r="F136" s="43">
        <v>4345933</v>
      </c>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row>
    <row r="137" spans="1:55" s="2" customFormat="1" ht="12.75">
      <c r="A137" s="41"/>
      <c r="B137" s="35"/>
      <c r="C137" s="35"/>
      <c r="D137" s="43"/>
      <c r="E137" s="43"/>
      <c r="F137" s="43"/>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row>
    <row r="138" spans="1:55" s="2" customFormat="1" ht="12.75">
      <c r="A138" s="41"/>
      <c r="B138" s="35" t="s">
        <v>68</v>
      </c>
      <c r="C138" s="35"/>
      <c r="D138" s="43"/>
      <c r="E138" s="3">
        <v>186497743</v>
      </c>
      <c r="F138" s="3">
        <v>186497743</v>
      </c>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row>
    <row r="139" spans="1:55" s="2" customFormat="1" ht="12.75">
      <c r="A139" s="41"/>
      <c r="B139" s="35"/>
      <c r="C139" s="35"/>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row>
    <row r="140" spans="1:55" s="2" customFormat="1" ht="12.75">
      <c r="A140" s="41"/>
      <c r="B140" s="35" t="s">
        <v>134</v>
      </c>
      <c r="C140" s="35"/>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row>
    <row r="141" spans="1:55" s="2" customFormat="1" ht="12.75">
      <c r="A141" s="41"/>
      <c r="C141" s="46" t="s">
        <v>62</v>
      </c>
      <c r="D141" s="63"/>
      <c r="E141" s="63">
        <f>E136/E138*100</f>
        <v>0.656412769563651</v>
      </c>
      <c r="F141" s="63">
        <f>F136/F138*100</f>
        <v>2.3302871820813404</v>
      </c>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row>
    <row r="142" spans="1:55" s="2" customFormat="1" ht="12.75">
      <c r="A142" s="41"/>
      <c r="C142" s="46" t="s">
        <v>61</v>
      </c>
      <c r="D142" s="38"/>
      <c r="E142" s="38" t="s">
        <v>60</v>
      </c>
      <c r="F142" s="38" t="s">
        <v>60</v>
      </c>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row>
    <row r="143" spans="1:55" s="2" customFormat="1" ht="12.75">
      <c r="A143" s="41"/>
      <c r="B143" s="27"/>
      <c r="C143" s="27"/>
      <c r="D143" s="29"/>
      <c r="E143" s="29"/>
      <c r="F143" s="35"/>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row>
    <row r="144" spans="1:55" s="2" customFormat="1" ht="12.75">
      <c r="A144" s="62" t="s">
        <v>133</v>
      </c>
      <c r="B144" s="31" t="s">
        <v>183</v>
      </c>
      <c r="C144" s="35"/>
      <c r="D144" s="29"/>
      <c r="E144" s="29"/>
      <c r="F144" s="35"/>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row>
    <row r="145" spans="1:55" s="2" customFormat="1" ht="12.75">
      <c r="A145" s="41"/>
      <c r="B145" s="35"/>
      <c r="C145" s="35"/>
      <c r="D145" s="29"/>
      <c r="E145" s="29"/>
      <c r="F145" s="35"/>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row>
    <row r="146" spans="1:55" s="2" customFormat="1" ht="12.75">
      <c r="A146" s="39"/>
      <c r="B146" s="35"/>
      <c r="C146" s="35"/>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row>
    <row r="147" spans="1:55" s="2" customFormat="1" ht="12.75">
      <c r="A147" s="3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row>
    <row r="148" spans="1:55" s="2" customFormat="1" ht="12.75">
      <c r="A148" s="3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row>
    <row r="149" spans="1:55" s="2" customFormat="1" ht="12.75">
      <c r="A149" s="3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row>
    <row r="150" spans="1:55" s="2" customFormat="1" ht="12.75">
      <c r="A150" s="3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row>
    <row r="151" spans="1:55" s="2" customFormat="1" ht="12.75">
      <c r="A151" s="3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row>
    <row r="152" spans="1:55" s="2" customFormat="1" ht="12.75">
      <c r="A152" s="3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row>
    <row r="153" spans="1:55" s="2" customFormat="1" ht="12.75">
      <c r="A153" s="3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row>
    <row r="154" spans="1:55" s="2" customFormat="1" ht="12.75">
      <c r="A154" s="3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row>
    <row r="155" spans="1:55" s="2" customFormat="1" ht="12.75">
      <c r="A155" s="3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row>
    <row r="156" spans="1:55" s="2" customFormat="1" ht="12.75">
      <c r="A156" s="3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row>
    <row r="157" spans="1:55" s="2" customFormat="1" ht="12.75">
      <c r="A157" s="3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row>
    <row r="158" spans="1:55" s="2" customFormat="1" ht="12.75">
      <c r="A158" s="3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row>
    <row r="159" spans="1:55" s="2" customFormat="1" ht="12.75">
      <c r="A159" s="3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row>
    <row r="160" spans="1:55" s="2" customFormat="1" ht="12.75">
      <c r="A160" s="3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row>
    <row r="161" spans="1:55" s="2" customFormat="1" ht="12.75">
      <c r="A161" s="3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row>
    <row r="162" spans="1:55" s="2" customFormat="1" ht="12.75">
      <c r="A162" s="3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row>
    <row r="163" spans="1:55" s="2" customFormat="1" ht="12.75">
      <c r="A163" s="3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row>
    <row r="164" spans="1:55" s="2" customFormat="1" ht="12.75">
      <c r="A164" s="3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row>
    <row r="165" spans="1:55" s="2" customFormat="1" ht="12.75">
      <c r="A165" s="3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row>
    <row r="166" spans="1:55" s="2" customFormat="1" ht="12.75">
      <c r="A166" s="3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row>
    <row r="167" spans="1:55" s="2" customFormat="1" ht="12.75">
      <c r="A167" s="3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row>
    <row r="168" spans="1:55" s="2" customFormat="1" ht="12.75">
      <c r="A168" s="3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row>
    <row r="169" spans="1:55" s="2" customFormat="1" ht="12.75">
      <c r="A169" s="3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row>
    <row r="170" spans="1:55" s="2" customFormat="1" ht="12.75">
      <c r="A170" s="3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row>
    <row r="171" spans="1:55" s="2" customFormat="1" ht="12.75">
      <c r="A171" s="3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row>
    <row r="172" spans="1:55" s="2" customFormat="1" ht="12.75">
      <c r="A172" s="3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row>
    <row r="173" spans="1:55" s="2" customFormat="1" ht="12.75">
      <c r="A173" s="3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row>
    <row r="174" spans="1:55" s="2" customFormat="1" ht="12.75">
      <c r="A174" s="3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row>
    <row r="175" spans="1:55" s="2" customFormat="1" ht="12.75">
      <c r="A175" s="3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row>
    <row r="176" spans="1:55" s="2" customFormat="1" ht="12.75">
      <c r="A176" s="3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row>
    <row r="177" spans="1:55" s="2" customFormat="1" ht="12.75">
      <c r="A177" s="3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row>
    <row r="178" spans="1:55" s="2" customFormat="1" ht="12.75">
      <c r="A178" s="3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row>
    <row r="179" spans="1:55" s="2" customFormat="1" ht="12.75">
      <c r="A179" s="3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row>
    <row r="180" spans="1:55" s="2" customFormat="1" ht="12.75">
      <c r="A180" s="3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row>
    <row r="181" spans="1:55" s="2" customFormat="1" ht="12.75">
      <c r="A181" s="3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row>
    <row r="182" spans="1:55" s="2" customFormat="1" ht="12.75">
      <c r="A182" s="3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row>
    <row r="183" spans="1:55" s="2" customFormat="1" ht="12.75">
      <c r="A183" s="3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row>
    <row r="184" spans="1:55" s="2" customFormat="1" ht="12.75">
      <c r="A184" s="3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row>
    <row r="185" spans="1:55" s="2" customFormat="1" ht="12.75">
      <c r="A185" s="3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row>
    <row r="186" spans="1:55" s="2" customFormat="1" ht="12.75">
      <c r="A186" s="3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row>
    <row r="187" spans="1:55" s="2" customFormat="1" ht="12.75">
      <c r="A187" s="3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row>
    <row r="188" spans="1:55" s="2" customFormat="1" ht="12.75">
      <c r="A188" s="3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row>
    <row r="189" spans="1:55" s="2" customFormat="1" ht="12.75">
      <c r="A189" s="3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row>
    <row r="190" spans="1:55" s="2" customFormat="1" ht="12.75">
      <c r="A190" s="3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row>
    <row r="191" spans="1:55" s="2" customFormat="1" ht="12.75">
      <c r="A191" s="3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row>
    <row r="192" spans="1:55" s="2" customFormat="1" ht="12.75">
      <c r="A192" s="3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row>
    <row r="193" spans="1:55" s="2" customFormat="1" ht="12.75">
      <c r="A193" s="3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row>
    <row r="194" spans="1:55" s="2" customFormat="1" ht="12.75">
      <c r="A194" s="3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row>
    <row r="195" spans="1:55" s="2" customFormat="1" ht="12.75">
      <c r="A195" s="3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row>
    <row r="196" spans="1:55" s="2" customFormat="1" ht="12.75">
      <c r="A196" s="3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row>
    <row r="197" spans="1:55" s="2" customFormat="1" ht="12.75">
      <c r="A197" s="3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row>
    <row r="198" spans="1:55" s="2" customFormat="1" ht="12.75">
      <c r="A198" s="3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row>
    <row r="199" spans="1:55" s="2" customFormat="1" ht="12.75">
      <c r="A199" s="3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row>
    <row r="200" spans="1:55" s="2" customFormat="1" ht="12.75">
      <c r="A200" s="3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row>
    <row r="201" spans="1:55" s="2" customFormat="1" ht="12.75">
      <c r="A201" s="3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row>
    <row r="202" spans="1:55" s="2" customFormat="1" ht="12.75">
      <c r="A202" s="3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row>
    <row r="203" spans="1:55" s="2" customFormat="1" ht="12.75">
      <c r="A203" s="3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row>
    <row r="204" spans="1:55" s="2" customFormat="1" ht="12.75">
      <c r="A204" s="3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row>
    <row r="205" spans="1:55" s="2" customFormat="1" ht="12.75">
      <c r="A205" s="3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row>
    <row r="206" spans="1:55" s="2" customFormat="1" ht="12.75">
      <c r="A206" s="3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row>
    <row r="207" spans="1:55" s="2" customFormat="1" ht="12.75">
      <c r="A207" s="3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row>
    <row r="208" spans="1:55" s="2" customFormat="1" ht="12.75">
      <c r="A208" s="3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row>
    <row r="209" spans="1:55" s="2" customFormat="1" ht="12.75">
      <c r="A209" s="3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row>
    <row r="210" spans="1:55" s="2" customFormat="1" ht="12.75">
      <c r="A210" s="3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row>
    <row r="211" spans="1:55" s="2" customFormat="1" ht="12.75">
      <c r="A211" s="3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row>
    <row r="212" spans="1:55" s="2" customFormat="1" ht="12.75">
      <c r="A212" s="3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row>
    <row r="213" spans="1:55" s="2" customFormat="1" ht="12.75">
      <c r="A213" s="3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row>
    <row r="214" spans="1:55" s="2" customFormat="1" ht="12.75">
      <c r="A214" s="3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row>
    <row r="215" spans="1:55" s="2" customFormat="1" ht="12.75">
      <c r="A215" s="3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row>
    <row r="216" spans="1:55" s="2" customFormat="1" ht="12.75">
      <c r="A216" s="3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row>
    <row r="217" spans="1:55" s="2" customFormat="1" ht="12.75">
      <c r="A217" s="3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row>
    <row r="218" spans="1:55" s="2" customFormat="1" ht="12.75">
      <c r="A218" s="3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row>
    <row r="219" spans="1:55" s="2" customFormat="1" ht="12.75">
      <c r="A219" s="3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row>
    <row r="220" spans="1:55" s="2" customFormat="1" ht="12.75">
      <c r="A220" s="3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row>
    <row r="221" spans="1:55" s="2" customFormat="1" ht="12.75">
      <c r="A221" s="3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row>
    <row r="222" spans="1:55" s="2" customFormat="1" ht="12.75">
      <c r="A222" s="3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row>
    <row r="223" spans="1:55" s="2" customFormat="1" ht="12.75">
      <c r="A223" s="3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row>
    <row r="224" spans="1:55" s="2" customFormat="1" ht="12.75">
      <c r="A224" s="3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row>
    <row r="225" spans="1:55" s="2" customFormat="1" ht="12.75">
      <c r="A225" s="3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row>
    <row r="226" spans="1:55" s="2" customFormat="1" ht="12.75">
      <c r="A226" s="3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row>
    <row r="227" spans="1:55" s="2" customFormat="1" ht="12.75">
      <c r="A227" s="3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row>
    <row r="228" spans="1:55" s="2" customFormat="1" ht="12.75">
      <c r="A228" s="3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row>
    <row r="229" spans="1:55" s="2" customFormat="1" ht="12.75">
      <c r="A229" s="3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row>
    <row r="230" spans="1:55" s="2" customFormat="1" ht="12.75">
      <c r="A230" s="3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row>
    <row r="231" spans="1:55" s="2" customFormat="1" ht="12.75">
      <c r="A231" s="3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row>
    <row r="232" spans="1:55" s="2" customFormat="1" ht="12.75">
      <c r="A232" s="3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row>
    <row r="233" spans="1:55" s="2" customFormat="1" ht="12.75">
      <c r="A233" s="3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row>
    <row r="234" spans="1:55" s="2" customFormat="1" ht="12.75">
      <c r="A234" s="3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row>
    <row r="235" spans="1:55" s="2" customFormat="1" ht="12.75">
      <c r="A235" s="3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row>
    <row r="236" spans="1:55" s="2" customFormat="1" ht="12.75">
      <c r="A236" s="3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row>
    <row r="237" spans="1:55" s="2" customFormat="1" ht="12.75">
      <c r="A237" s="3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row>
    <row r="238" spans="1:55" s="2" customFormat="1" ht="12.75">
      <c r="A238" s="3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row>
    <row r="239" spans="1:55" s="2" customFormat="1" ht="12.75">
      <c r="A239" s="3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row>
    <row r="240" spans="1:55" s="2" customFormat="1" ht="12.75">
      <c r="A240" s="3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row>
    <row r="241" spans="1:55" s="2" customFormat="1" ht="12.75">
      <c r="A241" s="3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row>
    <row r="242" spans="1:55" s="2" customFormat="1" ht="12.75">
      <c r="A242" s="3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row>
    <row r="243" spans="1:55" s="2" customFormat="1" ht="12.75">
      <c r="A243" s="3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row>
    <row r="244" spans="1:55" s="2" customFormat="1" ht="12.75">
      <c r="A244" s="3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row>
    <row r="245" spans="1:55" s="2" customFormat="1" ht="12.75">
      <c r="A245" s="3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row>
    <row r="246" spans="1:55" s="2" customFormat="1" ht="12.75">
      <c r="A246" s="3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row>
    <row r="247" spans="1:55" s="2" customFormat="1" ht="12.75">
      <c r="A247" s="3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row>
    <row r="248" spans="1:55" s="2" customFormat="1" ht="12.75">
      <c r="A248" s="3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row>
    <row r="249" spans="1:55" s="2" customFormat="1" ht="12.75">
      <c r="A249" s="3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row>
    <row r="250" spans="1:55" s="2" customFormat="1" ht="12.75">
      <c r="A250" s="3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row>
    <row r="251" spans="1:55" s="2" customFormat="1" ht="12.75">
      <c r="A251" s="3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row>
    <row r="252" spans="1:55" s="2" customFormat="1" ht="12.75">
      <c r="A252" s="3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row>
    <row r="253" spans="1:55" s="2" customFormat="1" ht="12.75">
      <c r="A253" s="3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row>
    <row r="254" spans="1:55" s="2" customFormat="1" ht="12.75">
      <c r="A254" s="3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row>
    <row r="255" spans="1:55" s="2" customFormat="1" ht="12.75">
      <c r="A255" s="3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row>
    <row r="256" spans="1:55" s="2" customFormat="1" ht="12.75">
      <c r="A256" s="3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row>
    <row r="257" spans="1:55" s="2" customFormat="1" ht="12.75">
      <c r="A257" s="3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row>
    <row r="258" spans="1:55" s="2" customFormat="1" ht="12.75">
      <c r="A258" s="3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row>
    <row r="259" spans="1:55" s="2" customFormat="1" ht="12.75">
      <c r="A259" s="3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row>
    <row r="260" spans="1:55" s="2" customFormat="1" ht="12.75">
      <c r="A260" s="3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row>
    <row r="261" spans="1:55" s="2" customFormat="1" ht="12.75">
      <c r="A261" s="3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row>
    <row r="262" spans="1:55" s="2" customFormat="1" ht="12.75">
      <c r="A262" s="3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row>
    <row r="263" spans="1:55" s="2" customFormat="1" ht="12.75">
      <c r="A263" s="3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row>
    <row r="264" spans="1:55" s="2" customFormat="1" ht="12.75">
      <c r="A264" s="3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row>
    <row r="265" spans="1:55" s="2" customFormat="1" ht="12.75">
      <c r="A265" s="3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row>
    <row r="266" spans="1:55" s="2" customFormat="1" ht="12.75">
      <c r="A266" s="3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row>
    <row r="267" spans="1:55" s="2" customFormat="1" ht="12.75">
      <c r="A267" s="3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row>
    <row r="268" spans="1:55" s="2" customFormat="1" ht="12.75">
      <c r="A268" s="3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row>
    <row r="269" spans="1:55" s="2" customFormat="1" ht="12.75">
      <c r="A269" s="3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row>
    <row r="270" spans="1:55" s="2" customFormat="1" ht="12.75">
      <c r="A270" s="3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row>
    <row r="271" spans="1:55" s="2" customFormat="1" ht="12.75">
      <c r="A271" s="3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row>
    <row r="272" spans="1:55" s="2" customFormat="1" ht="12.75">
      <c r="A272" s="3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row>
    <row r="273" spans="1:55" s="2" customFormat="1" ht="12.75">
      <c r="A273" s="3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row>
    <row r="274" spans="1:55" s="2" customFormat="1" ht="12.75">
      <c r="A274" s="3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row>
    <row r="275" spans="1:55" s="2" customFormat="1" ht="12.75">
      <c r="A275" s="3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row>
    <row r="276" spans="1:55" s="2" customFormat="1" ht="12.75">
      <c r="A276" s="3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row>
    <row r="277" spans="1:55" s="2" customFormat="1" ht="12.75">
      <c r="A277" s="3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row>
    <row r="278" spans="1:55" s="2" customFormat="1" ht="12.75">
      <c r="A278" s="3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row>
    <row r="279" spans="1:55" s="2" customFormat="1" ht="12.75">
      <c r="A279" s="3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row>
    <row r="280" spans="1:55" s="2" customFormat="1" ht="12.75">
      <c r="A280" s="3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row>
    <row r="281" spans="1:55" s="2" customFormat="1" ht="12.75">
      <c r="A281" s="3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row>
    <row r="282" spans="1:55" s="2" customFormat="1" ht="12.75">
      <c r="A282" s="3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row>
    <row r="283" spans="1:55" s="2" customFormat="1" ht="12.75">
      <c r="A283" s="3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row>
    <row r="284" spans="1:55" s="2" customFormat="1" ht="12.75">
      <c r="A284" s="3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row>
    <row r="285" spans="1:55" s="2" customFormat="1" ht="12.75">
      <c r="A285" s="3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row>
    <row r="286" spans="1:55" s="2" customFormat="1" ht="12.75">
      <c r="A286" s="3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row>
    <row r="287" spans="1:55" s="2" customFormat="1" ht="12.75">
      <c r="A287" s="3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row>
    <row r="288" spans="1:55" s="2" customFormat="1" ht="12.75">
      <c r="A288" s="3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row>
    <row r="289" spans="1:55" s="2" customFormat="1" ht="12.75">
      <c r="A289" s="3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row>
    <row r="290" spans="1:55" s="2" customFormat="1" ht="12.75">
      <c r="A290" s="3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row>
    <row r="291" spans="1:55" s="2" customFormat="1" ht="12.75">
      <c r="A291" s="3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row>
    <row r="292" spans="1:55" s="2" customFormat="1" ht="12.75">
      <c r="A292" s="3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row>
    <row r="293" spans="1:55" s="2" customFormat="1" ht="12.75">
      <c r="A293" s="3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row>
    <row r="294" spans="1:55" s="2" customFormat="1" ht="12.75">
      <c r="A294" s="3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row>
    <row r="295" spans="1:55" s="2" customFormat="1" ht="12.75">
      <c r="A295" s="3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row>
    <row r="296" spans="1:55" s="2" customFormat="1" ht="12.75">
      <c r="A296" s="3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row>
    <row r="297" spans="1:55" s="2" customFormat="1" ht="12.75">
      <c r="A297" s="3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row>
    <row r="298" spans="1:55" s="2" customFormat="1" ht="12.75">
      <c r="A298" s="3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row>
    <row r="299" spans="1:55" s="2" customFormat="1" ht="12.75">
      <c r="A299" s="3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row>
    <row r="300" spans="1:55" s="2" customFormat="1" ht="12.75">
      <c r="A300" s="3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row>
    <row r="301" spans="1:55" s="2" customFormat="1" ht="12.75">
      <c r="A301" s="3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row>
    <row r="302" spans="1:55" s="2" customFormat="1" ht="12.75">
      <c r="A302" s="3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row>
    <row r="303" spans="1:55" s="2" customFormat="1" ht="12.75">
      <c r="A303" s="3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row>
    <row r="304" spans="1:55" s="2" customFormat="1" ht="12.75">
      <c r="A304" s="3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row>
    <row r="305" spans="1:55" s="2" customFormat="1" ht="12.75">
      <c r="A305" s="3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row>
    <row r="306" spans="1:55" s="2" customFormat="1" ht="12.75">
      <c r="A306" s="3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row>
    <row r="307" spans="1:55" s="2" customFormat="1" ht="12.75">
      <c r="A307" s="3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row>
    <row r="308" spans="1:55" s="2" customFormat="1" ht="12.75">
      <c r="A308" s="3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row>
    <row r="309" spans="1:55" s="2" customFormat="1" ht="12.75">
      <c r="A309" s="3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row>
    <row r="310" spans="1:55" s="2" customFormat="1" ht="12.75">
      <c r="A310" s="3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row>
    <row r="311" spans="1:55" s="2" customFormat="1" ht="12.75">
      <c r="A311" s="3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row>
    <row r="312" spans="1:55" s="2" customFormat="1" ht="12.75">
      <c r="A312" s="3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row>
    <row r="313" spans="1:55" s="2" customFormat="1" ht="12.75">
      <c r="A313" s="3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row>
    <row r="314" spans="1:55" s="2" customFormat="1" ht="12.75">
      <c r="A314" s="3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row>
    <row r="315" s="2" customFormat="1" ht="12.75">
      <c r="A315" s="39"/>
    </row>
    <row r="316" s="2" customFormat="1" ht="12.75">
      <c r="A316" s="39"/>
    </row>
    <row r="317" s="2" customFormat="1" ht="12.75">
      <c r="A317" s="39"/>
    </row>
    <row r="318" s="2" customFormat="1" ht="12.75">
      <c r="A318" s="39"/>
    </row>
    <row r="319" s="2" customFormat="1" ht="12.75">
      <c r="A319" s="39"/>
    </row>
    <row r="320" s="2" customFormat="1" ht="12.75">
      <c r="A320" s="39"/>
    </row>
    <row r="321" s="2" customFormat="1" ht="12.75">
      <c r="A321" s="39"/>
    </row>
    <row r="322" s="2" customFormat="1" ht="12.75">
      <c r="A322" s="39"/>
    </row>
    <row r="323" s="2" customFormat="1" ht="12.75">
      <c r="A323" s="39"/>
    </row>
    <row r="324" s="2" customFormat="1" ht="12.75">
      <c r="A324" s="39"/>
    </row>
    <row r="325" s="2" customFormat="1" ht="12.75">
      <c r="A325" s="39"/>
    </row>
    <row r="326" s="2" customFormat="1" ht="12.75">
      <c r="A326" s="39"/>
    </row>
    <row r="327" s="2" customFormat="1" ht="12.75">
      <c r="A327" s="39"/>
    </row>
    <row r="328" s="2" customFormat="1" ht="12.75">
      <c r="A328" s="39"/>
    </row>
    <row r="329" s="2" customFormat="1" ht="12.75">
      <c r="A329" s="39"/>
    </row>
    <row r="330" s="2" customFormat="1" ht="12.75">
      <c r="A330" s="39"/>
    </row>
    <row r="331" s="2" customFormat="1" ht="12.75">
      <c r="A331" s="39"/>
    </row>
    <row r="332" s="2" customFormat="1" ht="12.75">
      <c r="A332" s="39"/>
    </row>
    <row r="333" s="2" customFormat="1" ht="12.75">
      <c r="A333" s="39"/>
    </row>
    <row r="334" s="2" customFormat="1" ht="12.75">
      <c r="A334" s="39"/>
    </row>
    <row r="335" s="2" customFormat="1" ht="12.75">
      <c r="A335" s="39"/>
    </row>
    <row r="336" s="2" customFormat="1" ht="12.75">
      <c r="A336" s="39"/>
    </row>
    <row r="337" s="2" customFormat="1" ht="12.75">
      <c r="A337" s="39"/>
    </row>
    <row r="338" s="2" customFormat="1" ht="12.75">
      <c r="A338" s="39"/>
    </row>
    <row r="339" s="2" customFormat="1" ht="12.75">
      <c r="A339" s="39"/>
    </row>
    <row r="340" s="2" customFormat="1" ht="12.75">
      <c r="A340" s="39"/>
    </row>
    <row r="341" s="2" customFormat="1" ht="12.75">
      <c r="A341" s="39"/>
    </row>
    <row r="342" s="2" customFormat="1" ht="12.75">
      <c r="A342" s="39"/>
    </row>
    <row r="343" s="2" customFormat="1" ht="12.75">
      <c r="A343" s="39"/>
    </row>
    <row r="344" s="2" customFormat="1" ht="12.75">
      <c r="A344" s="39"/>
    </row>
    <row r="345" s="2" customFormat="1" ht="12.75">
      <c r="A345" s="39"/>
    </row>
    <row r="346" s="2" customFormat="1" ht="12.75">
      <c r="A346" s="39"/>
    </row>
    <row r="347" s="2" customFormat="1" ht="12.75">
      <c r="A347" s="39"/>
    </row>
    <row r="348" s="2" customFormat="1" ht="12.75">
      <c r="A348" s="39"/>
    </row>
    <row r="349" s="2" customFormat="1" ht="12.75">
      <c r="A349" s="39"/>
    </row>
    <row r="350" s="2" customFormat="1" ht="12.75">
      <c r="A350" s="39"/>
    </row>
    <row r="351" s="2" customFormat="1" ht="12.75">
      <c r="A351" s="39"/>
    </row>
    <row r="352" s="2" customFormat="1" ht="12.75">
      <c r="A352" s="39"/>
    </row>
    <row r="353" s="2" customFormat="1" ht="12.75">
      <c r="A353" s="39"/>
    </row>
    <row r="354" s="2" customFormat="1" ht="12.75">
      <c r="A354" s="39"/>
    </row>
    <row r="355" s="2" customFormat="1" ht="12.75">
      <c r="A355" s="39"/>
    </row>
    <row r="356" s="2" customFormat="1" ht="12.75">
      <c r="A356" s="39"/>
    </row>
    <row r="357" s="2" customFormat="1" ht="12.75">
      <c r="A357" s="39"/>
    </row>
    <row r="358" s="2" customFormat="1" ht="12.75">
      <c r="A358" s="39"/>
    </row>
    <row r="359" s="2" customFormat="1" ht="12.75">
      <c r="A359" s="39"/>
    </row>
    <row r="360" s="2" customFormat="1" ht="12.75">
      <c r="A360" s="39"/>
    </row>
    <row r="361" s="2" customFormat="1" ht="12.75">
      <c r="A361" s="39"/>
    </row>
    <row r="362" s="2" customFormat="1" ht="12.75">
      <c r="A362" s="39"/>
    </row>
    <row r="363" s="2" customFormat="1" ht="12.75">
      <c r="A363" s="39"/>
    </row>
    <row r="364" s="2" customFormat="1" ht="12.75">
      <c r="A364" s="39"/>
    </row>
    <row r="365" s="2" customFormat="1" ht="12.75">
      <c r="A365" s="39"/>
    </row>
    <row r="366" s="2" customFormat="1" ht="12.75">
      <c r="A366" s="39"/>
    </row>
    <row r="367" s="2" customFormat="1" ht="12.75">
      <c r="A367" s="39"/>
    </row>
    <row r="368" s="2" customFormat="1" ht="12.75">
      <c r="A368" s="39"/>
    </row>
    <row r="369" s="2" customFormat="1" ht="12.75">
      <c r="A369" s="39"/>
    </row>
    <row r="370" s="2" customFormat="1" ht="12.75">
      <c r="A370" s="39"/>
    </row>
    <row r="371" s="2" customFormat="1" ht="12.75">
      <c r="A371" s="39"/>
    </row>
    <row r="372" s="2" customFormat="1" ht="12.75">
      <c r="A372" s="39"/>
    </row>
    <row r="373" s="2" customFormat="1" ht="12.75">
      <c r="A373" s="39"/>
    </row>
    <row r="374" s="2" customFormat="1" ht="12.75">
      <c r="A374" s="39"/>
    </row>
    <row r="375" s="2" customFormat="1" ht="12.75">
      <c r="A375" s="39"/>
    </row>
    <row r="376" s="2" customFormat="1" ht="12.75">
      <c r="A376" s="39"/>
    </row>
    <row r="377" s="2" customFormat="1" ht="12.75">
      <c r="A377" s="39"/>
    </row>
    <row r="378" s="2" customFormat="1" ht="12.75">
      <c r="A378" s="39"/>
    </row>
    <row r="379" s="2" customFormat="1" ht="12.75">
      <c r="A379" s="39"/>
    </row>
    <row r="380" s="2" customFormat="1" ht="12.75">
      <c r="A380" s="39"/>
    </row>
    <row r="381" s="2" customFormat="1" ht="12.75">
      <c r="A381" s="39"/>
    </row>
    <row r="382" s="2" customFormat="1" ht="12.75">
      <c r="A382" s="39"/>
    </row>
    <row r="383" s="2" customFormat="1" ht="12.75">
      <c r="A383" s="39"/>
    </row>
    <row r="384" s="2" customFormat="1" ht="12.75">
      <c r="A384" s="39"/>
    </row>
    <row r="385" s="2" customFormat="1" ht="12.75">
      <c r="A385" s="39"/>
    </row>
    <row r="386" s="2" customFormat="1" ht="12.75">
      <c r="A386" s="39"/>
    </row>
    <row r="387" s="2" customFormat="1" ht="12.75">
      <c r="A387" s="39"/>
    </row>
    <row r="388" s="2" customFormat="1" ht="12.75">
      <c r="A388" s="39"/>
    </row>
    <row r="389" s="2" customFormat="1" ht="12.75">
      <c r="A389" s="39"/>
    </row>
    <row r="390" s="2" customFormat="1" ht="12.75">
      <c r="A390" s="39"/>
    </row>
    <row r="391" s="2" customFormat="1" ht="12.75">
      <c r="A391" s="39"/>
    </row>
    <row r="392" s="2" customFormat="1" ht="12.75">
      <c r="A392" s="39"/>
    </row>
    <row r="393" s="2" customFormat="1" ht="12.75">
      <c r="A393" s="39"/>
    </row>
    <row r="394" s="2" customFormat="1" ht="12.75">
      <c r="A394" s="39"/>
    </row>
    <row r="395" s="2" customFormat="1" ht="12.75">
      <c r="A395" s="39"/>
    </row>
    <row r="396" s="2" customFormat="1" ht="12.75">
      <c r="A396" s="39"/>
    </row>
    <row r="397" s="2" customFormat="1" ht="12.75">
      <c r="A397" s="39"/>
    </row>
    <row r="398" s="2" customFormat="1" ht="12.75">
      <c r="A398" s="39"/>
    </row>
    <row r="399" s="2" customFormat="1" ht="12.75">
      <c r="A399" s="39"/>
    </row>
    <row r="400" s="2" customFormat="1" ht="12.75">
      <c r="A400" s="39"/>
    </row>
    <row r="401" s="2" customFormat="1" ht="12.75">
      <c r="A401" s="39"/>
    </row>
    <row r="402" s="2" customFormat="1" ht="12.75">
      <c r="A402" s="39"/>
    </row>
    <row r="403" s="2" customFormat="1" ht="12.75">
      <c r="A403" s="39"/>
    </row>
    <row r="404" s="2" customFormat="1" ht="12.75">
      <c r="A404" s="39"/>
    </row>
    <row r="405" s="2" customFormat="1" ht="12.75">
      <c r="A405" s="39"/>
    </row>
    <row r="406" s="2" customFormat="1" ht="12.75">
      <c r="A406" s="39"/>
    </row>
    <row r="407" s="2" customFormat="1" ht="12.75">
      <c r="A407" s="39"/>
    </row>
    <row r="408" s="2" customFormat="1" ht="12.75">
      <c r="A408" s="39"/>
    </row>
    <row r="409" s="2" customFormat="1" ht="12.75">
      <c r="A409" s="39"/>
    </row>
    <row r="410" s="2" customFormat="1" ht="12.75">
      <c r="A410" s="39"/>
    </row>
    <row r="411" s="2" customFormat="1" ht="12.75">
      <c r="A411" s="39"/>
    </row>
    <row r="412" s="2" customFormat="1" ht="12.75">
      <c r="A412" s="39"/>
    </row>
    <row r="413" s="2" customFormat="1" ht="12.75">
      <c r="A413" s="39"/>
    </row>
    <row r="414" s="2" customFormat="1" ht="12.75">
      <c r="A414" s="39"/>
    </row>
    <row r="415" s="2" customFormat="1" ht="12.75">
      <c r="A415" s="39"/>
    </row>
    <row r="416" s="2" customFormat="1" ht="12.75">
      <c r="A416" s="39"/>
    </row>
    <row r="417" s="2" customFormat="1" ht="12.75">
      <c r="A417" s="39"/>
    </row>
    <row r="418" s="2" customFormat="1" ht="12.75">
      <c r="A418" s="39"/>
    </row>
    <row r="419" s="2" customFormat="1" ht="12.75">
      <c r="A419" s="39"/>
    </row>
    <row r="420" s="2" customFormat="1" ht="12.75">
      <c r="A420" s="39"/>
    </row>
    <row r="421" s="2" customFormat="1" ht="12.75">
      <c r="A421" s="39"/>
    </row>
    <row r="422" s="2" customFormat="1" ht="12.75">
      <c r="A422" s="39"/>
    </row>
    <row r="423" s="2" customFormat="1" ht="12.75">
      <c r="A423" s="39"/>
    </row>
    <row r="424" s="2" customFormat="1" ht="12.75">
      <c r="A424" s="39"/>
    </row>
    <row r="425" s="2" customFormat="1" ht="12.75">
      <c r="A425" s="39"/>
    </row>
    <row r="426" s="2" customFormat="1" ht="12.75">
      <c r="A426" s="39"/>
    </row>
    <row r="427" s="2" customFormat="1" ht="12.75">
      <c r="A427" s="39"/>
    </row>
    <row r="428" s="2" customFormat="1" ht="12.75">
      <c r="A428" s="39"/>
    </row>
    <row r="429" s="2" customFormat="1" ht="12.75">
      <c r="A429" s="39"/>
    </row>
    <row r="430" s="2" customFormat="1" ht="12.75">
      <c r="A430" s="39"/>
    </row>
    <row r="431" s="2" customFormat="1" ht="12.75">
      <c r="A431" s="39"/>
    </row>
    <row r="432" s="2" customFormat="1" ht="12.75">
      <c r="A432" s="39"/>
    </row>
    <row r="433" s="2" customFormat="1" ht="12.75">
      <c r="A433" s="39"/>
    </row>
    <row r="434" s="2" customFormat="1" ht="12.75">
      <c r="A434" s="39"/>
    </row>
    <row r="435" s="2" customFormat="1" ht="12.75">
      <c r="A435" s="39"/>
    </row>
    <row r="436" s="2" customFormat="1" ht="12.75">
      <c r="A436" s="39"/>
    </row>
    <row r="437" s="2" customFormat="1" ht="12.75">
      <c r="A437" s="39"/>
    </row>
    <row r="438" s="2" customFormat="1" ht="12.75">
      <c r="A438" s="39"/>
    </row>
    <row r="439" s="2" customFormat="1" ht="12.75">
      <c r="A439" s="39"/>
    </row>
    <row r="440" s="2" customFormat="1" ht="12.75">
      <c r="A440" s="39"/>
    </row>
    <row r="441" s="2" customFormat="1" ht="12.75">
      <c r="A441" s="39"/>
    </row>
    <row r="442" s="2" customFormat="1" ht="12.75">
      <c r="A442" s="39"/>
    </row>
    <row r="443" s="2" customFormat="1" ht="12.75">
      <c r="A443" s="39"/>
    </row>
    <row r="444" s="2" customFormat="1" ht="12.75">
      <c r="A444" s="39"/>
    </row>
    <row r="445" s="2" customFormat="1" ht="12.75">
      <c r="A445" s="39"/>
    </row>
    <row r="446" s="2" customFormat="1" ht="12.75">
      <c r="A446" s="39"/>
    </row>
    <row r="447" s="2" customFormat="1" ht="12.75">
      <c r="A447" s="39"/>
    </row>
    <row r="448" s="2" customFormat="1" ht="12.75">
      <c r="A448" s="39"/>
    </row>
    <row r="449" s="2" customFormat="1" ht="12.75">
      <c r="A449" s="39"/>
    </row>
    <row r="450" s="2" customFormat="1" ht="12.75">
      <c r="A450" s="39"/>
    </row>
    <row r="451" s="2" customFormat="1" ht="12.75">
      <c r="A451" s="39"/>
    </row>
    <row r="452" s="2" customFormat="1" ht="12.75">
      <c r="A452" s="39"/>
    </row>
    <row r="453" s="2" customFormat="1" ht="12.75">
      <c r="A453" s="39"/>
    </row>
    <row r="454" s="2" customFormat="1" ht="12.75">
      <c r="A454" s="39"/>
    </row>
    <row r="455" s="2" customFormat="1" ht="12.75">
      <c r="A455" s="39"/>
    </row>
    <row r="456" s="2" customFormat="1" ht="12.75">
      <c r="A456" s="39"/>
    </row>
    <row r="457" s="2" customFormat="1" ht="12.75">
      <c r="A457" s="39"/>
    </row>
    <row r="458" s="2" customFormat="1" ht="12.75">
      <c r="A458" s="39"/>
    </row>
    <row r="459" s="2" customFormat="1" ht="12.75">
      <c r="A459" s="39"/>
    </row>
    <row r="460" s="2" customFormat="1" ht="12.75">
      <c r="A460" s="39"/>
    </row>
    <row r="461" s="2" customFormat="1" ht="12.75">
      <c r="A461" s="39"/>
    </row>
    <row r="462" s="2" customFormat="1" ht="12.75">
      <c r="A462" s="39"/>
    </row>
    <row r="463" s="2" customFormat="1" ht="12.75">
      <c r="A463" s="39"/>
    </row>
    <row r="464" s="2" customFormat="1" ht="12.75">
      <c r="A464" s="39"/>
    </row>
    <row r="465" s="2" customFormat="1" ht="12.75">
      <c r="A465" s="39"/>
    </row>
    <row r="466" s="2" customFormat="1" ht="12.75">
      <c r="A466" s="39"/>
    </row>
    <row r="467" s="2" customFormat="1" ht="12.75">
      <c r="A467" s="39"/>
    </row>
    <row r="468" s="2" customFormat="1" ht="12.75">
      <c r="A468" s="39"/>
    </row>
    <row r="469" s="2" customFormat="1" ht="12.75">
      <c r="A469" s="39"/>
    </row>
    <row r="470" s="2" customFormat="1" ht="12.75">
      <c r="A470" s="39"/>
    </row>
    <row r="471" s="2" customFormat="1" ht="12.75">
      <c r="A471" s="39"/>
    </row>
    <row r="472" s="2" customFormat="1" ht="12.75">
      <c r="A472" s="39"/>
    </row>
    <row r="473" s="2" customFormat="1" ht="12.75">
      <c r="A473" s="39"/>
    </row>
    <row r="474" s="2" customFormat="1" ht="12.75">
      <c r="A474" s="39"/>
    </row>
    <row r="475" s="2" customFormat="1" ht="12.75">
      <c r="A475" s="39"/>
    </row>
    <row r="476" s="2" customFormat="1" ht="12.75">
      <c r="A476" s="39"/>
    </row>
    <row r="477" s="2" customFormat="1" ht="12.75">
      <c r="A477" s="39"/>
    </row>
    <row r="478" s="2" customFormat="1" ht="12.75">
      <c r="A478" s="39"/>
    </row>
    <row r="479" s="2" customFormat="1" ht="12.75">
      <c r="A479" s="39"/>
    </row>
    <row r="480" s="2" customFormat="1" ht="12.75">
      <c r="A480" s="39"/>
    </row>
    <row r="481" s="2" customFormat="1" ht="12.75">
      <c r="A481" s="39"/>
    </row>
    <row r="482" s="2" customFormat="1" ht="12.75">
      <c r="A482" s="39"/>
    </row>
    <row r="483" s="2" customFormat="1" ht="12.75">
      <c r="A483" s="39"/>
    </row>
    <row r="484" s="2" customFormat="1" ht="12.75">
      <c r="A484" s="39"/>
    </row>
    <row r="485" s="2" customFormat="1" ht="12.75">
      <c r="A485" s="39"/>
    </row>
    <row r="486" s="2" customFormat="1" ht="12.75">
      <c r="A486" s="39"/>
    </row>
    <row r="487" s="2" customFormat="1" ht="12.75">
      <c r="A487" s="39"/>
    </row>
    <row r="488" s="2" customFormat="1" ht="12.75">
      <c r="A488" s="39"/>
    </row>
    <row r="489" s="2" customFormat="1" ht="12.75">
      <c r="A489" s="39"/>
    </row>
    <row r="490" s="2" customFormat="1" ht="12.75">
      <c r="A490" s="39"/>
    </row>
    <row r="491" s="2" customFormat="1" ht="12.75">
      <c r="A491" s="39"/>
    </row>
    <row r="492" s="2" customFormat="1" ht="12.75">
      <c r="A492" s="39"/>
    </row>
    <row r="493" s="2" customFormat="1" ht="12.75">
      <c r="A493" s="39"/>
    </row>
    <row r="494" s="2" customFormat="1" ht="12.75">
      <c r="A494" s="39"/>
    </row>
    <row r="495" s="2" customFormat="1" ht="12.75">
      <c r="A495" s="39"/>
    </row>
    <row r="496" s="2" customFormat="1" ht="12.75">
      <c r="A496" s="39"/>
    </row>
    <row r="497" s="2" customFormat="1" ht="12.75">
      <c r="A497" s="39"/>
    </row>
    <row r="498" s="2" customFormat="1" ht="12.75">
      <c r="A498" s="39"/>
    </row>
    <row r="499" s="2" customFormat="1" ht="12.75">
      <c r="A499" s="39"/>
    </row>
    <row r="500" s="2" customFormat="1" ht="12.75">
      <c r="A500" s="39"/>
    </row>
    <row r="501" s="2" customFormat="1" ht="12.75">
      <c r="A501" s="39"/>
    </row>
    <row r="502" s="2" customFormat="1" ht="12.75">
      <c r="A502" s="39"/>
    </row>
    <row r="503" s="2" customFormat="1" ht="12.75">
      <c r="A503" s="39"/>
    </row>
    <row r="504" s="2" customFormat="1" ht="12.75">
      <c r="A504" s="39"/>
    </row>
    <row r="505" s="2" customFormat="1" ht="12.75">
      <c r="A505" s="39"/>
    </row>
    <row r="506" s="2" customFormat="1" ht="12.75">
      <c r="A506" s="39"/>
    </row>
    <row r="507" s="2" customFormat="1" ht="12.75">
      <c r="A507" s="39"/>
    </row>
    <row r="508" s="2" customFormat="1" ht="12.75">
      <c r="A508" s="39"/>
    </row>
    <row r="509" s="2" customFormat="1" ht="12.75">
      <c r="A509" s="39"/>
    </row>
    <row r="510" s="2" customFormat="1" ht="12.75">
      <c r="A510" s="39"/>
    </row>
  </sheetData>
  <printOptions/>
  <pageMargins left="0.5905511811023623" right="0.3937007874015748" top="0.5905511811023623" bottom="0.3937007874015748" header="0.5118110236220472" footer="0.5118110236220472"/>
  <pageSetup orientation="portrait" r:id="rId2"/>
  <rowBreaks count="2" manualBreakCount="2">
    <brk id="55" max="5" man="1"/>
    <brk id="111"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Kementerian Pendidikan</cp:lastModifiedBy>
  <cp:lastPrinted>2004-10-29T03:01:49Z</cp:lastPrinted>
  <dcterms:created xsi:type="dcterms:W3CDTF">2004-05-17T03:42:51Z</dcterms:created>
  <dcterms:modified xsi:type="dcterms:W3CDTF">2004-11-22T02:57:00Z</dcterms:modified>
  <cp:category/>
  <cp:version/>
  <cp:contentType/>
  <cp:contentStatus/>
</cp:coreProperties>
</file>